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ted" sheetId="1" r:id="rId1"/>
    <sheet name="Harvested" sheetId="2" r:id="rId2"/>
    <sheet name="Yield" sheetId="3" r:id="rId3"/>
    <sheet name="Production" sheetId="4" r:id="rId4"/>
  </sheets>
  <definedNames>
    <definedName name="_xlnm.Print_Area" localSheetId="0">'Planted'!$A$1:$H$79</definedName>
    <definedName name="_xlnm.Print_Area">'Planted'!$A$1:$G$78</definedName>
  </definedNames>
  <calcPr fullCalcOnLoad="1"/>
</workbook>
</file>

<file path=xl/sharedStrings.xml><?xml version="1.0" encoding="utf-8"?>
<sst xmlns="http://schemas.openxmlformats.org/spreadsheetml/2006/main" count="2099" uniqueCount="80">
  <si>
    <t xml:space="preserve"> </t>
  </si>
  <si>
    <t>New York State</t>
  </si>
  <si>
    <t>a</t>
  </si>
  <si>
    <t>a  Represents zero or is included in Other Counties.</t>
  </si>
  <si>
    <t>b  Represents zero or is included in Other Districts.</t>
  </si>
  <si>
    <t xml:space="preserve">    Jefferson</t>
  </si>
  <si>
    <t xml:space="preserve">    Lewis</t>
  </si>
  <si>
    <t xml:space="preserve">    St. Lawrence</t>
  </si>
  <si>
    <t xml:space="preserve">    Clinton</t>
  </si>
  <si>
    <t xml:space="preserve">    Essex</t>
  </si>
  <si>
    <t xml:space="preserve">    Franklin</t>
  </si>
  <si>
    <t xml:space="preserve">    Hamilton</t>
  </si>
  <si>
    <t xml:space="preserve">    Warren</t>
  </si>
  <si>
    <t xml:space="preserve">    Erie</t>
  </si>
  <si>
    <t xml:space="preserve">    Genesee</t>
  </si>
  <si>
    <t xml:space="preserve">    Livingston</t>
  </si>
  <si>
    <t xml:space="preserve">    Monroe</t>
  </si>
  <si>
    <t xml:space="preserve">    Niagara</t>
  </si>
  <si>
    <t xml:space="preserve">    Ontario</t>
  </si>
  <si>
    <t xml:space="preserve">    Orleans</t>
  </si>
  <si>
    <t xml:space="preserve">    Seneca</t>
  </si>
  <si>
    <t xml:space="preserve">    Wayne</t>
  </si>
  <si>
    <t xml:space="preserve">    Wyoming</t>
  </si>
  <si>
    <t xml:space="preserve">    Yates</t>
  </si>
  <si>
    <t xml:space="preserve">    Cayuga</t>
  </si>
  <si>
    <t xml:space="preserve">    Chenango</t>
  </si>
  <si>
    <t xml:space="preserve">    Cortland</t>
  </si>
  <si>
    <t xml:space="preserve">    Herkimer</t>
  </si>
  <si>
    <t xml:space="preserve">    Madison</t>
  </si>
  <si>
    <t xml:space="preserve">    Oneida</t>
  </si>
  <si>
    <t xml:space="preserve">    Onondaga</t>
  </si>
  <si>
    <t xml:space="preserve">    Oswego</t>
  </si>
  <si>
    <t xml:space="preserve">    Otsego</t>
  </si>
  <si>
    <t xml:space="preserve">    Albany</t>
  </si>
  <si>
    <t xml:space="preserve">    Fulton</t>
  </si>
  <si>
    <t xml:space="preserve">    Montgomery</t>
  </si>
  <si>
    <t xml:space="preserve">    Rensselaer</t>
  </si>
  <si>
    <t xml:space="preserve">    Saratoga</t>
  </si>
  <si>
    <t xml:space="preserve">    Schenectady</t>
  </si>
  <si>
    <t xml:space="preserve">    Schoharie</t>
  </si>
  <si>
    <t xml:space="preserve">    Washington</t>
  </si>
  <si>
    <t xml:space="preserve">    Allegany</t>
  </si>
  <si>
    <t xml:space="preserve">    Cattaraugus</t>
  </si>
  <si>
    <t xml:space="preserve">    Chautauqua</t>
  </si>
  <si>
    <t xml:space="preserve">    Steuben</t>
  </si>
  <si>
    <t xml:space="preserve">    Broome</t>
  </si>
  <si>
    <t xml:space="preserve">    Chemung</t>
  </si>
  <si>
    <t xml:space="preserve">    Schuyler</t>
  </si>
  <si>
    <t xml:space="preserve">    Tioga</t>
  </si>
  <si>
    <t xml:space="preserve">    Tompkins</t>
  </si>
  <si>
    <t xml:space="preserve">    Columbia</t>
  </si>
  <si>
    <t xml:space="preserve">    Delaware</t>
  </si>
  <si>
    <t xml:space="preserve">    Dutchess</t>
  </si>
  <si>
    <t xml:space="preserve">    Greene</t>
  </si>
  <si>
    <t xml:space="preserve">    Orange</t>
  </si>
  <si>
    <t xml:space="preserve">    Putnam</t>
  </si>
  <si>
    <t xml:space="preserve">    Rockland</t>
  </si>
  <si>
    <t xml:space="preserve">    Sullivan</t>
  </si>
  <si>
    <t xml:space="preserve">    Ulster</t>
  </si>
  <si>
    <t xml:space="preserve">    Westchester</t>
  </si>
  <si>
    <t xml:space="preserve">    Suffolk</t>
  </si>
  <si>
    <t>Planted (acres)</t>
  </si>
  <si>
    <t>Harvested (acres)</t>
  </si>
  <si>
    <t>Yield (bushels)</t>
  </si>
  <si>
    <t xml:space="preserve">  Other Counties</t>
  </si>
  <si>
    <t xml:space="preserve">                  </t>
  </si>
  <si>
    <t>Soybeans by Yield</t>
  </si>
  <si>
    <t>Soybeans by Production</t>
  </si>
  <si>
    <t>Soybeans Planted</t>
  </si>
  <si>
    <t>Soybeans Harvested</t>
  </si>
  <si>
    <t>Production (bushels)</t>
  </si>
  <si>
    <t xml:space="preserve">  Other Districts</t>
  </si>
  <si>
    <t>b</t>
  </si>
  <si>
    <t xml:space="preserve">    Nassau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</si>
  <si>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January 20, 2021).</t>
    </r>
  </si>
  <si>
    <t>X</t>
  </si>
  <si>
    <t>X Not applicable.</t>
  </si>
  <si>
    <t>County</t>
  </si>
  <si>
    <t>New York State by County—2000-19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</si>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</sst>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0.000"/>
    <numFmt numFmtId="174" formatCode="0.0000"/>
    <numFmt numFmtId="175" formatCode="0.00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164" fontId="7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Alignment="1">
      <alignment/>
    </xf>
    <xf numFmtId="164" fontId="7" fillId="33" borderId="10" xfId="0" applyNumberFormat="1" applyFont="1" applyFill="1" applyBorder="1" applyAlignment="1" applyProtection="1">
      <alignment/>
      <protection locked="0"/>
    </xf>
    <xf numFmtId="0" fontId="7" fillId="33" borderId="11" xfId="0" applyNumberFormat="1" applyFont="1" applyFill="1" applyBorder="1" applyAlignment="1" applyProtection="1">
      <alignment horizontal="right"/>
      <protection locked="0"/>
    </xf>
    <xf numFmtId="0" fontId="7" fillId="33" borderId="12" xfId="0" applyNumberFormat="1" applyFont="1" applyFill="1" applyBorder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 applyProtection="1">
      <alignment/>
      <protection locked="0"/>
    </xf>
    <xf numFmtId="165" fontId="7" fillId="33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12" xfId="0" applyNumberFormat="1" applyFont="1" applyFill="1" applyBorder="1" applyAlignment="1">
      <alignment/>
    </xf>
    <xf numFmtId="164" fontId="9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66" fontId="7" fillId="33" borderId="0" xfId="0" applyNumberFormat="1" applyFont="1" applyFill="1" applyAlignment="1" applyProtection="1">
      <alignment/>
      <protection locked="0"/>
    </xf>
    <xf numFmtId="166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6" fontId="7" fillId="0" borderId="0" xfId="0" applyNumberFormat="1" applyFont="1" applyAlignment="1">
      <alignment horizontal="right"/>
    </xf>
    <xf numFmtId="166" fontId="7" fillId="33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33" borderId="0" xfId="0" applyNumberFormat="1" applyFont="1" applyFill="1" applyAlignment="1" applyProtection="1">
      <alignment horizontal="left"/>
      <protection locked="0"/>
    </xf>
    <xf numFmtId="166" fontId="7" fillId="0" borderId="0" xfId="0" applyNumberFormat="1" applyFont="1" applyFill="1" applyAlignment="1">
      <alignment/>
    </xf>
    <xf numFmtId="3" fontId="10" fillId="33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165" fontId="7" fillId="0" borderId="0" xfId="0" applyNumberFormat="1" applyFont="1" applyFill="1" applyAlignment="1">
      <alignment horizontal="right"/>
    </xf>
    <xf numFmtId="165" fontId="10" fillId="33" borderId="0" xfId="0" applyNumberFormat="1" applyFont="1" applyFill="1" applyAlignment="1">
      <alignment/>
    </xf>
    <xf numFmtId="165" fontId="10" fillId="33" borderId="0" xfId="0" applyNumberFormat="1" applyFont="1" applyFill="1" applyAlignment="1" applyProtection="1">
      <alignment/>
      <protection locked="0"/>
    </xf>
    <xf numFmtId="3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 applyProtection="1" quotePrefix="1">
      <alignment horizontal="right"/>
      <protection locked="0"/>
    </xf>
    <xf numFmtId="166" fontId="7" fillId="33" borderId="0" xfId="0" applyNumberFormat="1" applyFont="1" applyFill="1" applyBorder="1" applyAlignment="1">
      <alignment/>
    </xf>
    <xf numFmtId="166" fontId="7" fillId="0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/>
    </xf>
    <xf numFmtId="0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 applyProtection="1">
      <alignment horizontal="right"/>
      <protection locked="0"/>
    </xf>
    <xf numFmtId="166" fontId="7" fillId="33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/>
    </xf>
    <xf numFmtId="165" fontId="7" fillId="33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Alignment="1" applyProtection="1">
      <alignment horizontal="left" wrapText="1"/>
      <protection locked="0"/>
    </xf>
    <xf numFmtId="164" fontId="7" fillId="33" borderId="13" xfId="0" applyNumberFormat="1" applyFont="1" applyFill="1" applyBorder="1" applyAlignment="1" applyProtection="1" quotePrefix="1">
      <alignment horizontal="center" wrapText="1"/>
      <protection locked="0"/>
    </xf>
    <xf numFmtId="164" fontId="7" fillId="33" borderId="13" xfId="0" applyNumberFormat="1" applyFont="1" applyFill="1" applyBorder="1" applyAlignment="1" applyProtection="1" quotePrefix="1">
      <alignment horizontal="center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"/>
  <cols>
    <col min="1" max="1" width="18.77734375" style="3" customWidth="1"/>
    <col min="2" max="8" width="14.77734375" style="3" customWidth="1"/>
    <col min="9" max="16384" width="11.6640625" style="3" customWidth="1"/>
  </cols>
  <sheetData>
    <row r="1" spans="1:7" ht="20.25">
      <c r="A1" s="18" t="s">
        <v>68</v>
      </c>
      <c r="B1" s="18"/>
      <c r="C1" s="18"/>
      <c r="D1" s="18"/>
      <c r="E1" s="18"/>
      <c r="F1" s="1"/>
      <c r="G1" s="1"/>
    </row>
    <row r="2" spans="1:7" ht="20.25">
      <c r="A2" s="18" t="s">
        <v>78</v>
      </c>
      <c r="B2" s="18"/>
      <c r="C2" s="18"/>
      <c r="D2" s="18"/>
      <c r="E2" s="18"/>
      <c r="F2" s="1"/>
      <c r="G2" s="1"/>
    </row>
    <row r="3" ht="14.25">
      <c r="A3" s="3" t="s">
        <v>0</v>
      </c>
    </row>
    <row r="4" spans="1:21" ht="15" customHeight="1">
      <c r="A4" s="4"/>
      <c r="B4" s="58" t="s">
        <v>61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4.25">
      <c r="A5" s="2" t="s">
        <v>77</v>
      </c>
      <c r="B5" s="5">
        <v>2019</v>
      </c>
      <c r="C5" s="5">
        <v>2018</v>
      </c>
      <c r="D5" s="5">
        <v>2017</v>
      </c>
      <c r="E5" s="5">
        <v>2016</v>
      </c>
      <c r="F5" s="5">
        <v>2015</v>
      </c>
      <c r="G5" s="5">
        <v>2014</v>
      </c>
      <c r="H5" s="5">
        <v>2013</v>
      </c>
      <c r="I5" s="5">
        <v>2012</v>
      </c>
      <c r="J5" s="5">
        <v>2011</v>
      </c>
      <c r="K5" s="5">
        <v>2010</v>
      </c>
      <c r="L5" s="5">
        <v>2009</v>
      </c>
      <c r="M5" s="5">
        <v>2008</v>
      </c>
      <c r="N5" s="46">
        <v>2007</v>
      </c>
      <c r="O5" s="5">
        <v>2006</v>
      </c>
      <c r="P5" s="46">
        <v>2005</v>
      </c>
      <c r="Q5" s="5">
        <v>2004</v>
      </c>
      <c r="R5" s="5">
        <v>2003</v>
      </c>
      <c r="S5" s="46">
        <v>2002</v>
      </c>
      <c r="T5" s="5">
        <v>2001</v>
      </c>
      <c r="U5" s="11">
        <v>2000</v>
      </c>
    </row>
    <row r="6" spans="1:21" ht="14.25">
      <c r="A6" s="6"/>
      <c r="B6" s="19"/>
      <c r="C6" s="19"/>
      <c r="D6" s="19"/>
      <c r="T6" s="33"/>
      <c r="U6" s="6"/>
    </row>
    <row r="7" spans="1:21" ht="14.25">
      <c r="A7" s="2" t="s">
        <v>1</v>
      </c>
      <c r="B7" s="16">
        <f>SUM(B8:B68)</f>
        <v>235000</v>
      </c>
      <c r="C7" s="16">
        <f>SUM(C8:C68)</f>
        <v>335000</v>
      </c>
      <c r="D7" s="16">
        <f>SUM(D8:D68)</f>
        <v>270000</v>
      </c>
      <c r="E7" s="16">
        <f>SUM(E8:E68)</f>
        <v>330000</v>
      </c>
      <c r="F7" s="7">
        <v>305000</v>
      </c>
      <c r="G7" s="7">
        <f>SUM(G8:G68)</f>
        <v>330000</v>
      </c>
      <c r="H7" s="7">
        <f>SUM(H8:H68)</f>
        <v>280000</v>
      </c>
      <c r="I7" s="7">
        <f>SUM(I8:I66)</f>
        <v>315000</v>
      </c>
      <c r="J7" s="7">
        <f>SUM(J8:J66)</f>
        <v>280000</v>
      </c>
      <c r="K7" s="7">
        <f>SUM(K8:K66)</f>
        <v>280000</v>
      </c>
      <c r="L7" s="16">
        <f>SUM(L8:L68)</f>
        <v>255000</v>
      </c>
      <c r="M7" s="16">
        <f>SUM(M8:M68)</f>
        <v>230000</v>
      </c>
      <c r="N7" s="16">
        <f>SUM(N8:N68)</f>
        <v>205000</v>
      </c>
      <c r="O7" s="16">
        <f aca="true" t="shared" si="0" ref="O7:U7">SUM(O8:O66)</f>
        <v>200000</v>
      </c>
      <c r="P7" s="16">
        <f t="shared" si="0"/>
        <v>190000</v>
      </c>
      <c r="Q7" s="16">
        <f t="shared" si="0"/>
        <v>175000</v>
      </c>
      <c r="R7" s="16">
        <f t="shared" si="0"/>
        <v>140000</v>
      </c>
      <c r="S7" s="16">
        <f t="shared" si="0"/>
        <v>145000</v>
      </c>
      <c r="T7" s="16">
        <f t="shared" si="0"/>
        <v>160000</v>
      </c>
      <c r="U7" s="16">
        <f t="shared" si="0"/>
        <v>135000</v>
      </c>
    </row>
    <row r="8" spans="1:21" ht="14.25">
      <c r="A8" s="11" t="s">
        <v>33</v>
      </c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>
        <v>0</v>
      </c>
      <c r="L8" s="10" t="s">
        <v>2</v>
      </c>
      <c r="M8" s="10">
        <v>0</v>
      </c>
      <c r="N8" s="10">
        <v>0</v>
      </c>
      <c r="O8" s="10" t="s">
        <v>2</v>
      </c>
      <c r="P8" s="10" t="s">
        <v>2</v>
      </c>
      <c r="Q8" s="10" t="s">
        <v>2</v>
      </c>
      <c r="R8" s="50">
        <v>400</v>
      </c>
      <c r="S8" s="50">
        <v>0</v>
      </c>
      <c r="T8" s="51">
        <v>0</v>
      </c>
      <c r="U8" s="51">
        <v>0</v>
      </c>
    </row>
    <row r="9" spans="1:21" ht="14.25">
      <c r="A9" s="11" t="s">
        <v>41</v>
      </c>
      <c r="B9" s="20">
        <v>900</v>
      </c>
      <c r="C9" s="20">
        <v>1200</v>
      </c>
      <c r="D9" s="27">
        <v>900</v>
      </c>
      <c r="E9" s="10" t="s">
        <v>2</v>
      </c>
      <c r="F9" s="10">
        <v>1100</v>
      </c>
      <c r="G9" s="10" t="s">
        <v>2</v>
      </c>
      <c r="H9" s="8">
        <v>1300</v>
      </c>
      <c r="I9" s="8">
        <v>1600</v>
      </c>
      <c r="J9" s="8">
        <v>1200</v>
      </c>
      <c r="K9" s="8">
        <v>1300</v>
      </c>
      <c r="L9" s="10" t="s">
        <v>72</v>
      </c>
      <c r="M9" s="10" t="s">
        <v>72</v>
      </c>
      <c r="N9" s="10" t="s">
        <v>2</v>
      </c>
      <c r="O9" s="8">
        <v>200</v>
      </c>
      <c r="P9" s="10" t="s">
        <v>2</v>
      </c>
      <c r="Q9" s="20">
        <v>200</v>
      </c>
      <c r="R9" s="50" t="s">
        <v>2</v>
      </c>
      <c r="S9" s="51" t="s">
        <v>2</v>
      </c>
      <c r="T9" s="51" t="s">
        <v>2</v>
      </c>
      <c r="U9" s="51" t="s">
        <v>2</v>
      </c>
    </row>
    <row r="10" spans="1:21" ht="14.25">
      <c r="A10" s="11" t="s">
        <v>45</v>
      </c>
      <c r="B10" s="10" t="s">
        <v>2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  <c r="L10" s="10" t="s">
        <v>72</v>
      </c>
      <c r="M10" s="10" t="s">
        <v>72</v>
      </c>
      <c r="N10" s="10" t="s">
        <v>2</v>
      </c>
      <c r="O10" s="8">
        <v>100</v>
      </c>
      <c r="P10" s="10">
        <v>0</v>
      </c>
      <c r="Q10" s="10">
        <v>0</v>
      </c>
      <c r="R10" s="50">
        <v>0</v>
      </c>
      <c r="S10" s="51">
        <v>0</v>
      </c>
      <c r="T10" s="51">
        <v>0</v>
      </c>
      <c r="U10" s="51">
        <v>0</v>
      </c>
    </row>
    <row r="11" spans="1:21" ht="14.25">
      <c r="A11" s="11" t="s">
        <v>42</v>
      </c>
      <c r="B11" s="16">
        <v>3700</v>
      </c>
      <c r="C11" s="10" t="s">
        <v>2</v>
      </c>
      <c r="D11" s="28">
        <v>4100</v>
      </c>
      <c r="E11" s="10">
        <v>4500</v>
      </c>
      <c r="F11" s="10">
        <v>4100</v>
      </c>
      <c r="G11" s="10" t="s">
        <v>2</v>
      </c>
      <c r="H11" s="8">
        <v>3400</v>
      </c>
      <c r="I11" s="10" t="s">
        <v>2</v>
      </c>
      <c r="J11" s="8">
        <v>2700</v>
      </c>
      <c r="K11" s="8">
        <v>3000</v>
      </c>
      <c r="L11" s="10" t="s">
        <v>72</v>
      </c>
      <c r="M11" s="10" t="s">
        <v>72</v>
      </c>
      <c r="N11" s="10" t="s">
        <v>2</v>
      </c>
      <c r="O11" s="8">
        <v>1300</v>
      </c>
      <c r="P11" s="8">
        <v>1100</v>
      </c>
      <c r="Q11" s="20">
        <v>1300</v>
      </c>
      <c r="R11" s="3">
        <v>600</v>
      </c>
      <c r="S11" s="10" t="s">
        <v>2</v>
      </c>
      <c r="T11" s="8">
        <v>800</v>
      </c>
      <c r="U11" s="51" t="s">
        <v>2</v>
      </c>
    </row>
    <row r="12" spans="1:21" ht="14.25">
      <c r="A12" s="11" t="s">
        <v>24</v>
      </c>
      <c r="B12" s="16">
        <v>30000</v>
      </c>
      <c r="C12" s="25">
        <v>33600</v>
      </c>
      <c r="D12" s="28">
        <v>28000</v>
      </c>
      <c r="E12" s="8">
        <v>35000</v>
      </c>
      <c r="F12" s="8">
        <v>34200</v>
      </c>
      <c r="G12" s="8">
        <v>38500</v>
      </c>
      <c r="H12" s="8">
        <v>30100</v>
      </c>
      <c r="I12" s="8">
        <v>34400</v>
      </c>
      <c r="J12" s="8">
        <v>32000</v>
      </c>
      <c r="K12" s="8">
        <v>32600</v>
      </c>
      <c r="L12" s="8">
        <v>31400</v>
      </c>
      <c r="M12" s="8">
        <v>31400</v>
      </c>
      <c r="N12" s="8">
        <v>27700</v>
      </c>
      <c r="O12" s="8">
        <v>26200</v>
      </c>
      <c r="P12" s="8">
        <v>26100</v>
      </c>
      <c r="Q12" s="20">
        <v>27700</v>
      </c>
      <c r="R12" s="8">
        <v>23600</v>
      </c>
      <c r="S12" s="8">
        <v>24300</v>
      </c>
      <c r="T12" s="8">
        <v>21500</v>
      </c>
      <c r="U12" s="16">
        <v>20500</v>
      </c>
    </row>
    <row r="13" spans="1:21" ht="14.25">
      <c r="A13" s="11" t="s">
        <v>43</v>
      </c>
      <c r="B13" s="25">
        <v>3100</v>
      </c>
      <c r="C13" s="10" t="s">
        <v>2</v>
      </c>
      <c r="D13" s="28">
        <v>3400</v>
      </c>
      <c r="E13" s="10" t="s">
        <v>2</v>
      </c>
      <c r="F13" s="10">
        <v>3600</v>
      </c>
      <c r="G13" s="10">
        <v>4200</v>
      </c>
      <c r="H13" s="8">
        <v>4100</v>
      </c>
      <c r="I13" s="10" t="s">
        <v>2</v>
      </c>
      <c r="J13" s="8">
        <v>3100</v>
      </c>
      <c r="K13" s="8">
        <v>2500</v>
      </c>
      <c r="L13" s="10" t="s">
        <v>72</v>
      </c>
      <c r="M13" s="8">
        <v>1400</v>
      </c>
      <c r="N13" s="10">
        <v>800</v>
      </c>
      <c r="O13" s="8">
        <v>600</v>
      </c>
      <c r="P13" s="10" t="s">
        <v>2</v>
      </c>
      <c r="Q13" s="20">
        <v>900</v>
      </c>
      <c r="R13" s="3">
        <v>700</v>
      </c>
      <c r="S13" s="8">
        <v>1000</v>
      </c>
      <c r="T13" s="8">
        <v>500</v>
      </c>
      <c r="U13" s="51" t="s">
        <v>2</v>
      </c>
    </row>
    <row r="14" spans="1:21" ht="14.25">
      <c r="A14" s="11" t="s">
        <v>46</v>
      </c>
      <c r="B14" s="10" t="s">
        <v>2</v>
      </c>
      <c r="C14" s="10" t="s">
        <v>2</v>
      </c>
      <c r="D14" s="28">
        <v>1200</v>
      </c>
      <c r="E14" s="10">
        <v>1200</v>
      </c>
      <c r="F14" s="10">
        <v>800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72</v>
      </c>
      <c r="M14" s="10" t="s">
        <v>72</v>
      </c>
      <c r="N14" s="10" t="s">
        <v>2</v>
      </c>
      <c r="O14" s="8">
        <v>300</v>
      </c>
      <c r="P14" s="8">
        <v>400</v>
      </c>
      <c r="Q14" s="20">
        <v>300</v>
      </c>
      <c r="R14" s="50" t="s">
        <v>2</v>
      </c>
      <c r="S14" s="10">
        <v>0</v>
      </c>
      <c r="T14" s="51" t="s">
        <v>2</v>
      </c>
      <c r="U14" s="51" t="s">
        <v>2</v>
      </c>
    </row>
    <row r="15" spans="1:21" ht="14.25">
      <c r="A15" s="11" t="s">
        <v>25</v>
      </c>
      <c r="B15" s="10" t="s">
        <v>2</v>
      </c>
      <c r="C15" s="10" t="s">
        <v>2</v>
      </c>
      <c r="D15" s="10" t="s">
        <v>2</v>
      </c>
      <c r="E15" s="10">
        <v>1300</v>
      </c>
      <c r="F15" s="10" t="s">
        <v>2</v>
      </c>
      <c r="G15" s="10">
        <v>1100</v>
      </c>
      <c r="H15" s="10">
        <v>1100</v>
      </c>
      <c r="I15" s="10">
        <v>600</v>
      </c>
      <c r="J15" s="10" t="s">
        <v>2</v>
      </c>
      <c r="K15" s="8">
        <v>600</v>
      </c>
      <c r="L15" s="10" t="s">
        <v>72</v>
      </c>
      <c r="M15" s="8">
        <v>500</v>
      </c>
      <c r="N15" s="10" t="s">
        <v>2</v>
      </c>
      <c r="O15" s="8">
        <v>300</v>
      </c>
      <c r="P15" s="8">
        <v>300</v>
      </c>
      <c r="Q15" s="20">
        <v>500</v>
      </c>
      <c r="R15" s="3">
        <v>300</v>
      </c>
      <c r="S15" s="51" t="s">
        <v>2</v>
      </c>
      <c r="T15" s="51" t="s">
        <v>2</v>
      </c>
      <c r="U15" s="51" t="s">
        <v>2</v>
      </c>
    </row>
    <row r="16" spans="1:21" ht="14.25">
      <c r="A16" s="11" t="s">
        <v>8</v>
      </c>
      <c r="B16" s="10" t="s">
        <v>2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2</v>
      </c>
      <c r="H16" s="10" t="s">
        <v>2</v>
      </c>
      <c r="I16" s="10" t="s">
        <v>2</v>
      </c>
      <c r="J16" s="10" t="s">
        <v>2</v>
      </c>
      <c r="K16" s="10" t="s">
        <v>2</v>
      </c>
      <c r="L16" s="10" t="s">
        <v>2</v>
      </c>
      <c r="M16" s="10" t="s">
        <v>2</v>
      </c>
      <c r="N16" s="10" t="s">
        <v>72</v>
      </c>
      <c r="O16" s="8">
        <v>1700</v>
      </c>
      <c r="P16" s="8">
        <v>1800</v>
      </c>
      <c r="Q16" s="20">
        <v>1800</v>
      </c>
      <c r="R16" s="8">
        <v>1600</v>
      </c>
      <c r="S16" s="8">
        <v>1700</v>
      </c>
      <c r="T16" s="8">
        <v>1500</v>
      </c>
      <c r="U16" s="16">
        <v>1500</v>
      </c>
    </row>
    <row r="17" spans="1:21" ht="14.25">
      <c r="A17" s="11" t="s">
        <v>50</v>
      </c>
      <c r="B17" s="26">
        <v>3400</v>
      </c>
      <c r="C17" s="26">
        <v>3600</v>
      </c>
      <c r="D17" s="28">
        <v>3400</v>
      </c>
      <c r="E17" s="10" t="s">
        <v>2</v>
      </c>
      <c r="F17" s="10">
        <v>3900</v>
      </c>
      <c r="G17" s="10" t="s">
        <v>2</v>
      </c>
      <c r="H17" s="8">
        <v>4100</v>
      </c>
      <c r="I17" s="8">
        <v>3400</v>
      </c>
      <c r="J17" s="8">
        <v>3700</v>
      </c>
      <c r="K17" s="8">
        <v>4400</v>
      </c>
      <c r="L17" s="10" t="s">
        <v>72</v>
      </c>
      <c r="M17" s="10" t="s">
        <v>72</v>
      </c>
      <c r="N17" s="8">
        <v>2400</v>
      </c>
      <c r="O17" s="8">
        <v>3200</v>
      </c>
      <c r="P17" s="8">
        <v>3300</v>
      </c>
      <c r="Q17" s="20">
        <v>2300</v>
      </c>
      <c r="R17" s="8">
        <v>1700</v>
      </c>
      <c r="S17" s="8">
        <v>1900</v>
      </c>
      <c r="T17" s="8">
        <v>2000</v>
      </c>
      <c r="U17" s="16">
        <v>1700</v>
      </c>
    </row>
    <row r="18" spans="1:21" ht="14.25">
      <c r="A18" s="11" t="s">
        <v>26</v>
      </c>
      <c r="B18" s="10" t="s">
        <v>2</v>
      </c>
      <c r="C18" s="10" t="s">
        <v>2</v>
      </c>
      <c r="D18" s="28">
        <v>1400</v>
      </c>
      <c r="E18" s="10">
        <v>1600</v>
      </c>
      <c r="F18" s="10" t="s">
        <v>2</v>
      </c>
      <c r="G18" s="10">
        <v>2800</v>
      </c>
      <c r="H18" s="10">
        <v>1800</v>
      </c>
      <c r="I18" s="10">
        <v>2200</v>
      </c>
      <c r="J18" s="10" t="s">
        <v>2</v>
      </c>
      <c r="K18" s="8">
        <v>1600</v>
      </c>
      <c r="L18" s="10" t="s">
        <v>72</v>
      </c>
      <c r="M18" s="8">
        <v>1300</v>
      </c>
      <c r="N18" s="8">
        <v>1000</v>
      </c>
      <c r="O18" s="8">
        <v>900</v>
      </c>
      <c r="P18" s="8">
        <v>900</v>
      </c>
      <c r="Q18" s="20">
        <v>1000</v>
      </c>
      <c r="R18" s="3">
        <v>500</v>
      </c>
      <c r="S18" s="8">
        <v>500</v>
      </c>
      <c r="T18" s="51" t="s">
        <v>2</v>
      </c>
      <c r="U18" s="51" t="s">
        <v>2</v>
      </c>
    </row>
    <row r="19" spans="1:21" ht="14.25">
      <c r="A19" s="11" t="s">
        <v>51</v>
      </c>
      <c r="B19" s="10" t="s">
        <v>2</v>
      </c>
      <c r="C19" s="10" t="s">
        <v>2</v>
      </c>
      <c r="D19" s="10" t="s">
        <v>2</v>
      </c>
      <c r="E19" s="10" t="s">
        <v>2</v>
      </c>
      <c r="F19" s="10" t="s">
        <v>2</v>
      </c>
      <c r="G19" s="10" t="s">
        <v>2</v>
      </c>
      <c r="H19" s="10" t="s">
        <v>2</v>
      </c>
      <c r="I19" s="10" t="s">
        <v>2</v>
      </c>
      <c r="J19" s="10" t="s">
        <v>2</v>
      </c>
      <c r="K19" s="10" t="s">
        <v>2</v>
      </c>
      <c r="L19" s="10" t="s">
        <v>72</v>
      </c>
      <c r="M19" s="10" t="s">
        <v>72</v>
      </c>
      <c r="N19" s="10" t="s">
        <v>2</v>
      </c>
      <c r="O19" s="10">
        <v>0</v>
      </c>
      <c r="P19" s="10">
        <v>100</v>
      </c>
      <c r="Q19" s="10" t="s">
        <v>2</v>
      </c>
      <c r="R19" s="50">
        <v>0</v>
      </c>
      <c r="S19" s="51">
        <v>0</v>
      </c>
      <c r="T19" s="51">
        <v>0</v>
      </c>
      <c r="U19" s="51">
        <v>0</v>
      </c>
    </row>
    <row r="20" spans="1:21" ht="14.25">
      <c r="A20" s="11" t="s">
        <v>52</v>
      </c>
      <c r="B20" s="10" t="s">
        <v>2</v>
      </c>
      <c r="C20" s="16">
        <v>2000</v>
      </c>
      <c r="D20" s="10" t="s">
        <v>2</v>
      </c>
      <c r="E20" s="10">
        <v>2700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72</v>
      </c>
      <c r="M20" s="10" t="s">
        <v>72</v>
      </c>
      <c r="N20" s="10">
        <v>1000</v>
      </c>
      <c r="O20" s="8">
        <v>1100</v>
      </c>
      <c r="P20" s="10">
        <v>900</v>
      </c>
      <c r="Q20" s="10" t="s">
        <v>2</v>
      </c>
      <c r="R20" s="3">
        <v>300</v>
      </c>
      <c r="S20" s="10">
        <v>0</v>
      </c>
      <c r="T20" s="51" t="s">
        <v>2</v>
      </c>
      <c r="U20" s="51" t="s">
        <v>2</v>
      </c>
    </row>
    <row r="21" spans="1:21" ht="14.25">
      <c r="A21" s="11" t="s">
        <v>13</v>
      </c>
      <c r="B21" s="26">
        <v>4500</v>
      </c>
      <c r="C21" s="26">
        <v>7400</v>
      </c>
      <c r="D21" s="28">
        <v>7000</v>
      </c>
      <c r="E21" s="8">
        <v>7100</v>
      </c>
      <c r="F21" s="8">
        <v>6200</v>
      </c>
      <c r="G21" s="8">
        <v>7200</v>
      </c>
      <c r="H21" s="8">
        <v>6300</v>
      </c>
      <c r="I21" s="8">
        <v>8100</v>
      </c>
      <c r="J21" s="8">
        <v>7200</v>
      </c>
      <c r="K21" s="8">
        <v>6400</v>
      </c>
      <c r="L21" s="8">
        <v>6100</v>
      </c>
      <c r="M21" s="8">
        <v>4100</v>
      </c>
      <c r="N21" s="8">
        <v>3500</v>
      </c>
      <c r="O21" s="8">
        <v>3300</v>
      </c>
      <c r="P21" s="8">
        <v>2800</v>
      </c>
      <c r="Q21" s="20">
        <v>2900</v>
      </c>
      <c r="R21" s="8">
        <v>2100</v>
      </c>
      <c r="S21" s="8">
        <v>2300</v>
      </c>
      <c r="T21" s="8">
        <v>2100</v>
      </c>
      <c r="U21" s="16">
        <v>1900</v>
      </c>
    </row>
    <row r="22" spans="1:21" ht="14.25">
      <c r="A22" s="11" t="s">
        <v>9</v>
      </c>
      <c r="B22" s="10" t="s">
        <v>2</v>
      </c>
      <c r="C22" s="10" t="s">
        <v>2</v>
      </c>
      <c r="D22" s="10" t="s">
        <v>2</v>
      </c>
      <c r="E22" s="10" t="s">
        <v>2</v>
      </c>
      <c r="F22" s="10" t="s">
        <v>2</v>
      </c>
      <c r="G22" s="10" t="s">
        <v>2</v>
      </c>
      <c r="H22" s="10" t="s">
        <v>2</v>
      </c>
      <c r="I22" s="10" t="s">
        <v>2</v>
      </c>
      <c r="J22" s="10" t="s">
        <v>2</v>
      </c>
      <c r="K22" s="10" t="s">
        <v>2</v>
      </c>
      <c r="L22" s="10" t="s">
        <v>2</v>
      </c>
      <c r="M22" s="10" t="s">
        <v>2</v>
      </c>
      <c r="N22" s="10" t="s">
        <v>72</v>
      </c>
      <c r="O22" s="8">
        <v>300</v>
      </c>
      <c r="P22" s="8">
        <v>400</v>
      </c>
      <c r="Q22" s="10" t="s">
        <v>2</v>
      </c>
      <c r="R22" s="50">
        <v>0</v>
      </c>
      <c r="S22" s="51">
        <v>0</v>
      </c>
      <c r="T22" s="51">
        <v>0</v>
      </c>
      <c r="U22" s="51">
        <v>0</v>
      </c>
    </row>
    <row r="23" spans="1:21" ht="14.25">
      <c r="A23" s="11" t="s">
        <v>10</v>
      </c>
      <c r="B23" s="10" t="s">
        <v>2</v>
      </c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0" t="s">
        <v>2</v>
      </c>
      <c r="K23" s="10" t="s">
        <v>2</v>
      </c>
      <c r="L23" s="10" t="s">
        <v>2</v>
      </c>
      <c r="M23" s="10" t="s">
        <v>2</v>
      </c>
      <c r="N23" s="10" t="s">
        <v>72</v>
      </c>
      <c r="O23" s="8">
        <v>300</v>
      </c>
      <c r="P23" s="8">
        <v>300</v>
      </c>
      <c r="Q23" s="10" t="s">
        <v>2</v>
      </c>
      <c r="R23" s="8">
        <v>1200</v>
      </c>
      <c r="S23" s="8">
        <v>1400</v>
      </c>
      <c r="T23" s="8">
        <v>900</v>
      </c>
      <c r="U23" s="16">
        <v>1300</v>
      </c>
    </row>
    <row r="24" spans="1:21" ht="14.25">
      <c r="A24" s="11" t="s">
        <v>34</v>
      </c>
      <c r="B24" s="10" t="s">
        <v>2</v>
      </c>
      <c r="C24" s="10" t="s">
        <v>2</v>
      </c>
      <c r="D24" s="10" t="s">
        <v>2</v>
      </c>
      <c r="E24" s="10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  <c r="L24" s="10" t="s">
        <v>2</v>
      </c>
      <c r="M24" s="10" t="s">
        <v>72</v>
      </c>
      <c r="N24" s="10" t="s">
        <v>2</v>
      </c>
      <c r="O24" s="10">
        <v>0</v>
      </c>
      <c r="P24" s="10">
        <v>0</v>
      </c>
      <c r="Q24" s="10">
        <v>0</v>
      </c>
      <c r="R24" s="50">
        <v>0</v>
      </c>
      <c r="S24" s="51">
        <v>0</v>
      </c>
      <c r="T24" s="51">
        <v>0</v>
      </c>
      <c r="U24" s="51" t="s">
        <v>2</v>
      </c>
    </row>
    <row r="25" spans="1:21" ht="14.25">
      <c r="A25" s="11" t="s">
        <v>14</v>
      </c>
      <c r="B25" s="26">
        <v>10000</v>
      </c>
      <c r="C25" s="26">
        <v>15800</v>
      </c>
      <c r="D25" s="28">
        <v>16400</v>
      </c>
      <c r="E25" s="8">
        <v>15300</v>
      </c>
      <c r="F25" s="8">
        <v>13000</v>
      </c>
      <c r="G25" s="8">
        <v>13500</v>
      </c>
      <c r="H25" s="10" t="s">
        <v>2</v>
      </c>
      <c r="I25" s="8">
        <v>13600</v>
      </c>
      <c r="J25" s="8">
        <v>12400</v>
      </c>
      <c r="K25" s="8">
        <v>11500</v>
      </c>
      <c r="L25" s="8">
        <v>9600</v>
      </c>
      <c r="M25" s="8">
        <v>8400</v>
      </c>
      <c r="N25" s="8">
        <v>8000</v>
      </c>
      <c r="O25" s="8">
        <v>8200</v>
      </c>
      <c r="P25" s="8">
        <v>7500</v>
      </c>
      <c r="Q25" s="20">
        <v>5600</v>
      </c>
      <c r="R25" s="8">
        <v>4400</v>
      </c>
      <c r="S25" s="8">
        <v>4700</v>
      </c>
      <c r="T25" s="8">
        <v>4400</v>
      </c>
      <c r="U25" s="16">
        <v>3300</v>
      </c>
    </row>
    <row r="26" spans="1:21" ht="14.25">
      <c r="A26" s="11" t="s">
        <v>53</v>
      </c>
      <c r="B26" s="10" t="s">
        <v>2</v>
      </c>
      <c r="C26" s="10" t="s">
        <v>2</v>
      </c>
      <c r="D26" s="10" t="s">
        <v>2</v>
      </c>
      <c r="E26" s="10" t="s">
        <v>2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72</v>
      </c>
      <c r="M26" s="10">
        <v>0</v>
      </c>
      <c r="N26" s="10" t="s">
        <v>2</v>
      </c>
      <c r="O26" s="10">
        <v>0</v>
      </c>
      <c r="P26" s="10">
        <v>0</v>
      </c>
      <c r="Q26" s="10">
        <v>0</v>
      </c>
      <c r="R26" s="50">
        <v>0</v>
      </c>
      <c r="S26" s="51">
        <v>0</v>
      </c>
      <c r="T26" s="51">
        <v>0</v>
      </c>
      <c r="U26" s="51">
        <v>0</v>
      </c>
    </row>
    <row r="27" spans="1:21" ht="14.25">
      <c r="A27" s="13" t="s">
        <v>11</v>
      </c>
      <c r="B27" s="10" t="s">
        <v>2</v>
      </c>
      <c r="C27" s="10" t="s">
        <v>2</v>
      </c>
      <c r="D27" s="10" t="s">
        <v>2</v>
      </c>
      <c r="E27" s="10" t="s">
        <v>2</v>
      </c>
      <c r="F27" s="10" t="s">
        <v>2</v>
      </c>
      <c r="G27" s="10" t="s">
        <v>2</v>
      </c>
      <c r="H27" s="10" t="s">
        <v>2</v>
      </c>
      <c r="I27" s="33" t="s">
        <v>75</v>
      </c>
      <c r="J27" s="33" t="s">
        <v>75</v>
      </c>
      <c r="K27" s="33" t="s">
        <v>75</v>
      </c>
      <c r="L27" s="33" t="s">
        <v>75</v>
      </c>
      <c r="M27" s="10" t="s">
        <v>2</v>
      </c>
      <c r="N27" s="10" t="s">
        <v>72</v>
      </c>
      <c r="O27" s="10">
        <v>0</v>
      </c>
      <c r="P27" s="10">
        <v>0</v>
      </c>
      <c r="Q27" s="10">
        <v>0</v>
      </c>
      <c r="R27" s="50">
        <v>0</v>
      </c>
      <c r="S27" s="51">
        <v>0</v>
      </c>
      <c r="T27" s="51">
        <v>0</v>
      </c>
      <c r="U27" s="51">
        <v>0</v>
      </c>
    </row>
    <row r="28" spans="1:21" ht="14.25">
      <c r="A28" s="11" t="s">
        <v>27</v>
      </c>
      <c r="B28" s="26">
        <v>1600</v>
      </c>
      <c r="C28" s="26">
        <v>3200</v>
      </c>
      <c r="D28" s="28">
        <v>2000</v>
      </c>
      <c r="E28" s="8">
        <v>2300</v>
      </c>
      <c r="F28" s="8">
        <v>2100</v>
      </c>
      <c r="G28" s="8">
        <v>2600</v>
      </c>
      <c r="H28" s="10" t="s">
        <v>2</v>
      </c>
      <c r="I28" s="8">
        <v>2000</v>
      </c>
      <c r="J28" s="8">
        <v>2100</v>
      </c>
      <c r="K28" s="8">
        <v>2000</v>
      </c>
      <c r="L28" s="10" t="s">
        <v>72</v>
      </c>
      <c r="M28" s="8">
        <v>1300</v>
      </c>
      <c r="N28" s="8">
        <v>1000</v>
      </c>
      <c r="O28" s="8">
        <v>900</v>
      </c>
      <c r="P28" s="8">
        <v>800</v>
      </c>
      <c r="Q28" s="20">
        <v>700</v>
      </c>
      <c r="R28" s="3">
        <v>300</v>
      </c>
      <c r="S28" s="10" t="s">
        <v>2</v>
      </c>
      <c r="T28" s="8">
        <v>300</v>
      </c>
      <c r="U28" s="51" t="s">
        <v>2</v>
      </c>
    </row>
    <row r="29" spans="1:21" ht="14.25">
      <c r="A29" s="11" t="s">
        <v>5</v>
      </c>
      <c r="B29" s="26">
        <v>4200</v>
      </c>
      <c r="C29" s="16">
        <v>10000</v>
      </c>
      <c r="D29" s="28">
        <v>7400</v>
      </c>
      <c r="E29" s="10">
        <v>10900</v>
      </c>
      <c r="F29" s="10">
        <v>9100</v>
      </c>
      <c r="G29" s="10">
        <v>8900</v>
      </c>
      <c r="H29" s="10">
        <v>6600</v>
      </c>
      <c r="I29" s="10" t="s">
        <v>2</v>
      </c>
      <c r="J29" s="10" t="s">
        <v>2</v>
      </c>
      <c r="K29" s="8">
        <v>6200</v>
      </c>
      <c r="L29" s="8">
        <v>4100</v>
      </c>
      <c r="M29" s="8">
        <v>3100</v>
      </c>
      <c r="N29" s="8">
        <v>3100</v>
      </c>
      <c r="O29" s="8">
        <v>1900</v>
      </c>
      <c r="P29" s="8">
        <v>2000</v>
      </c>
      <c r="Q29" s="20">
        <v>2200</v>
      </c>
      <c r="R29" s="8">
        <v>2300</v>
      </c>
      <c r="S29" s="8">
        <v>2700</v>
      </c>
      <c r="T29" s="8">
        <v>1900</v>
      </c>
      <c r="U29" s="16">
        <v>1800</v>
      </c>
    </row>
    <row r="30" spans="1:21" ht="14.25">
      <c r="A30" s="11" t="s">
        <v>6</v>
      </c>
      <c r="B30" s="26">
        <v>1700</v>
      </c>
      <c r="C30" s="10" t="s">
        <v>2</v>
      </c>
      <c r="D30" s="28">
        <v>1100</v>
      </c>
      <c r="E30" s="10">
        <v>800</v>
      </c>
      <c r="F30" s="10">
        <v>800</v>
      </c>
      <c r="G30" s="10">
        <v>800</v>
      </c>
      <c r="H30" s="10">
        <v>700</v>
      </c>
      <c r="I30" s="10" t="s">
        <v>2</v>
      </c>
      <c r="J30" s="10" t="s">
        <v>2</v>
      </c>
      <c r="K30" s="10" t="s">
        <v>2</v>
      </c>
      <c r="L30" s="10" t="s">
        <v>72</v>
      </c>
      <c r="M30" s="10" t="s">
        <v>72</v>
      </c>
      <c r="N30" s="10" t="s">
        <v>2</v>
      </c>
      <c r="O30" s="10" t="s">
        <v>2</v>
      </c>
      <c r="P30" s="10" t="s">
        <v>2</v>
      </c>
      <c r="Q30" s="10" t="s">
        <v>2</v>
      </c>
      <c r="R30" s="50" t="s">
        <v>2</v>
      </c>
      <c r="S30" s="51" t="s">
        <v>2</v>
      </c>
      <c r="T30" s="51">
        <v>0</v>
      </c>
      <c r="U30" s="51" t="s">
        <v>2</v>
      </c>
    </row>
    <row r="31" spans="1:21" ht="14.25">
      <c r="A31" s="11" t="s">
        <v>15</v>
      </c>
      <c r="B31" s="26">
        <v>17900</v>
      </c>
      <c r="C31" s="26">
        <v>25400</v>
      </c>
      <c r="D31" s="28">
        <v>18100</v>
      </c>
      <c r="E31" s="8">
        <v>25500</v>
      </c>
      <c r="F31" s="8">
        <v>20200</v>
      </c>
      <c r="G31" s="8">
        <v>24700</v>
      </c>
      <c r="H31" s="8">
        <v>21400</v>
      </c>
      <c r="I31" s="8">
        <v>23700</v>
      </c>
      <c r="J31" s="8">
        <v>21200</v>
      </c>
      <c r="K31" s="8">
        <v>19900</v>
      </c>
      <c r="L31" s="8">
        <v>18500</v>
      </c>
      <c r="M31" s="8">
        <v>16100</v>
      </c>
      <c r="N31" s="8">
        <v>13700</v>
      </c>
      <c r="O31" s="8">
        <v>13400</v>
      </c>
      <c r="P31" s="8">
        <v>11900</v>
      </c>
      <c r="Q31" s="20">
        <v>11100</v>
      </c>
      <c r="R31" s="8">
        <v>5200</v>
      </c>
      <c r="S31" s="8">
        <v>5100</v>
      </c>
      <c r="T31" s="8">
        <v>10600</v>
      </c>
      <c r="U31" s="16">
        <v>9700</v>
      </c>
    </row>
    <row r="32" spans="1:21" ht="14.25">
      <c r="A32" s="11" t="s">
        <v>28</v>
      </c>
      <c r="B32" s="26">
        <v>3000</v>
      </c>
      <c r="C32" s="26">
        <v>4300</v>
      </c>
      <c r="D32" s="28">
        <v>3600</v>
      </c>
      <c r="E32" s="8">
        <v>4500</v>
      </c>
      <c r="F32" s="8">
        <v>4200</v>
      </c>
      <c r="G32" s="8">
        <v>6300</v>
      </c>
      <c r="H32" s="8">
        <v>4400</v>
      </c>
      <c r="I32" s="8">
        <v>6100</v>
      </c>
      <c r="J32" s="8">
        <v>5500</v>
      </c>
      <c r="K32" s="8">
        <v>5600</v>
      </c>
      <c r="L32" s="8">
        <v>4400</v>
      </c>
      <c r="M32" s="8">
        <v>3700</v>
      </c>
      <c r="N32" s="8">
        <v>3600</v>
      </c>
      <c r="O32" s="8">
        <v>2600</v>
      </c>
      <c r="P32" s="8">
        <v>2400</v>
      </c>
      <c r="Q32" s="20">
        <v>1800</v>
      </c>
      <c r="R32" s="3">
        <v>900</v>
      </c>
      <c r="S32" s="8">
        <v>800</v>
      </c>
      <c r="T32" s="8">
        <v>1200</v>
      </c>
      <c r="U32" s="16">
        <v>2000</v>
      </c>
    </row>
    <row r="33" spans="1:21" ht="14.25">
      <c r="A33" s="11" t="s">
        <v>16</v>
      </c>
      <c r="B33" s="26">
        <v>10800</v>
      </c>
      <c r="C33" s="26">
        <v>16900</v>
      </c>
      <c r="D33" s="28">
        <v>13500</v>
      </c>
      <c r="E33" s="8">
        <v>16000</v>
      </c>
      <c r="F33" s="8">
        <v>13000</v>
      </c>
      <c r="G33" s="8">
        <v>14900</v>
      </c>
      <c r="H33" s="8">
        <v>13700</v>
      </c>
      <c r="I33" s="8">
        <v>16000</v>
      </c>
      <c r="J33" s="8">
        <v>12500</v>
      </c>
      <c r="K33" s="8">
        <v>13300</v>
      </c>
      <c r="L33" s="8">
        <v>12300</v>
      </c>
      <c r="M33" s="8">
        <v>10800</v>
      </c>
      <c r="N33" s="8">
        <v>13900</v>
      </c>
      <c r="O33" s="8">
        <v>9500</v>
      </c>
      <c r="P33" s="8">
        <v>8100</v>
      </c>
      <c r="Q33" s="20">
        <v>5700</v>
      </c>
      <c r="R33" s="8">
        <v>5100</v>
      </c>
      <c r="S33" s="8">
        <v>5800</v>
      </c>
      <c r="T33" s="8">
        <v>9100</v>
      </c>
      <c r="U33" s="16">
        <v>6300</v>
      </c>
    </row>
    <row r="34" spans="1:21" ht="14.25">
      <c r="A34" s="11" t="s">
        <v>35</v>
      </c>
      <c r="B34" s="10" t="s">
        <v>2</v>
      </c>
      <c r="C34" s="10" t="s">
        <v>2</v>
      </c>
      <c r="D34" s="28">
        <v>2200</v>
      </c>
      <c r="E34" s="10" t="s">
        <v>2</v>
      </c>
      <c r="F34" s="10" t="s">
        <v>2</v>
      </c>
      <c r="G34" s="10" t="s">
        <v>2</v>
      </c>
      <c r="H34" s="10" t="s">
        <v>2</v>
      </c>
      <c r="I34" s="10">
        <v>2800</v>
      </c>
      <c r="J34" s="10" t="s">
        <v>2</v>
      </c>
      <c r="K34" s="8">
        <v>2800</v>
      </c>
      <c r="L34" s="10" t="s">
        <v>2</v>
      </c>
      <c r="M34" s="8">
        <v>2200</v>
      </c>
      <c r="N34" s="8">
        <v>1100</v>
      </c>
      <c r="O34" s="8">
        <v>800</v>
      </c>
      <c r="P34" s="8">
        <v>2200</v>
      </c>
      <c r="Q34" s="20">
        <v>1800</v>
      </c>
      <c r="R34" s="8">
        <v>1700</v>
      </c>
      <c r="S34" s="8">
        <v>2400</v>
      </c>
      <c r="T34" s="8">
        <v>1400</v>
      </c>
      <c r="U34" s="16">
        <v>700</v>
      </c>
    </row>
    <row r="35" spans="1:21" ht="14.25">
      <c r="A35" s="34" t="s">
        <v>73</v>
      </c>
      <c r="B35" s="33" t="s">
        <v>72</v>
      </c>
      <c r="C35" s="33" t="s">
        <v>72</v>
      </c>
      <c r="D35" s="33" t="s">
        <v>72</v>
      </c>
      <c r="E35" s="33" t="s">
        <v>72</v>
      </c>
      <c r="F35" s="33" t="s">
        <v>72</v>
      </c>
      <c r="G35" s="33" t="s">
        <v>72</v>
      </c>
      <c r="H35" s="33" t="s">
        <v>72</v>
      </c>
      <c r="I35" s="33" t="s">
        <v>75</v>
      </c>
      <c r="J35" s="33" t="s">
        <v>75</v>
      </c>
      <c r="K35" s="33" t="s">
        <v>75</v>
      </c>
      <c r="L35" s="33" t="s">
        <v>75</v>
      </c>
      <c r="M35" s="10" t="s">
        <v>72</v>
      </c>
      <c r="N35" s="10" t="s">
        <v>2</v>
      </c>
      <c r="O35" s="10" t="s">
        <v>2</v>
      </c>
      <c r="P35" s="10" t="s">
        <v>2</v>
      </c>
      <c r="Q35" s="10">
        <v>0</v>
      </c>
      <c r="R35" s="50">
        <v>0</v>
      </c>
      <c r="S35" s="51">
        <v>0</v>
      </c>
      <c r="T35" s="51">
        <v>0</v>
      </c>
      <c r="U35" s="51">
        <v>0</v>
      </c>
    </row>
    <row r="36" spans="1:21" ht="14.25">
      <c r="A36" s="11" t="s">
        <v>17</v>
      </c>
      <c r="B36" s="26">
        <v>5800</v>
      </c>
      <c r="C36" s="26">
        <v>19200</v>
      </c>
      <c r="D36" s="28">
        <v>17600</v>
      </c>
      <c r="E36" s="8">
        <v>19400</v>
      </c>
      <c r="F36" s="8">
        <v>20000</v>
      </c>
      <c r="G36" s="8">
        <v>17800</v>
      </c>
      <c r="H36" s="8">
        <v>13200</v>
      </c>
      <c r="I36" s="8">
        <v>21200</v>
      </c>
      <c r="J36" s="8">
        <v>15800</v>
      </c>
      <c r="K36" s="8">
        <v>16700</v>
      </c>
      <c r="L36" s="8">
        <v>15100</v>
      </c>
      <c r="M36" s="8">
        <v>11000</v>
      </c>
      <c r="N36" s="8">
        <v>9700</v>
      </c>
      <c r="O36" s="8">
        <v>12200</v>
      </c>
      <c r="P36" s="8">
        <v>11900</v>
      </c>
      <c r="Q36" s="20">
        <v>8000</v>
      </c>
      <c r="R36" s="8">
        <v>7300</v>
      </c>
      <c r="S36" s="8">
        <v>7500</v>
      </c>
      <c r="T36" s="8">
        <v>9800</v>
      </c>
      <c r="U36" s="16">
        <v>4100</v>
      </c>
    </row>
    <row r="37" spans="1:21" ht="14.25">
      <c r="A37" s="11" t="s">
        <v>29</v>
      </c>
      <c r="B37" s="26">
        <v>6800</v>
      </c>
      <c r="C37" s="26">
        <v>9300</v>
      </c>
      <c r="D37" s="28">
        <v>7400</v>
      </c>
      <c r="E37" s="8">
        <v>8400</v>
      </c>
      <c r="F37" s="8">
        <v>8600</v>
      </c>
      <c r="G37" s="8">
        <v>9000</v>
      </c>
      <c r="H37" s="8">
        <v>7400</v>
      </c>
      <c r="I37" s="8">
        <v>8000</v>
      </c>
      <c r="J37" s="8">
        <v>6300</v>
      </c>
      <c r="K37" s="8">
        <v>7500</v>
      </c>
      <c r="L37" s="8">
        <v>5900</v>
      </c>
      <c r="M37" s="8">
        <v>5000</v>
      </c>
      <c r="N37" s="8">
        <v>4300</v>
      </c>
      <c r="O37" s="8">
        <v>3800</v>
      </c>
      <c r="P37" s="8">
        <v>3000</v>
      </c>
      <c r="Q37" s="20">
        <v>3400</v>
      </c>
      <c r="R37" s="8">
        <v>2300</v>
      </c>
      <c r="S37" s="8">
        <v>2400</v>
      </c>
      <c r="T37" s="8">
        <v>1600</v>
      </c>
      <c r="U37" s="16">
        <v>1900</v>
      </c>
    </row>
    <row r="38" spans="1:21" ht="14.25">
      <c r="A38" s="11" t="s">
        <v>30</v>
      </c>
      <c r="B38" s="26">
        <v>8000</v>
      </c>
      <c r="C38" s="26">
        <v>12400</v>
      </c>
      <c r="D38" s="28">
        <v>9000</v>
      </c>
      <c r="E38" s="8">
        <v>11900</v>
      </c>
      <c r="F38" s="8">
        <v>12200</v>
      </c>
      <c r="G38" s="8">
        <v>14000</v>
      </c>
      <c r="H38" s="8">
        <v>10900</v>
      </c>
      <c r="I38" s="8">
        <v>12200</v>
      </c>
      <c r="J38" s="8">
        <v>12500</v>
      </c>
      <c r="K38" s="8">
        <v>12400</v>
      </c>
      <c r="L38" s="8">
        <v>10900</v>
      </c>
      <c r="M38" s="8">
        <v>11300</v>
      </c>
      <c r="N38" s="8">
        <v>8100</v>
      </c>
      <c r="O38" s="8">
        <v>10100</v>
      </c>
      <c r="P38" s="8">
        <v>10500</v>
      </c>
      <c r="Q38" s="20">
        <v>9400</v>
      </c>
      <c r="R38" s="8">
        <v>7300</v>
      </c>
      <c r="S38" s="8">
        <v>7300</v>
      </c>
      <c r="T38" s="8">
        <v>7600</v>
      </c>
      <c r="U38" s="16">
        <v>6900</v>
      </c>
    </row>
    <row r="39" spans="1:21" ht="14.25">
      <c r="A39" s="11" t="s">
        <v>18</v>
      </c>
      <c r="B39" s="26">
        <v>18500</v>
      </c>
      <c r="C39" s="26">
        <v>24300</v>
      </c>
      <c r="D39" s="28">
        <v>17100</v>
      </c>
      <c r="E39" s="8">
        <v>27100</v>
      </c>
      <c r="F39" s="8">
        <v>23600</v>
      </c>
      <c r="G39" s="8">
        <v>25100</v>
      </c>
      <c r="H39" s="8">
        <v>23800</v>
      </c>
      <c r="I39" s="8">
        <v>27600</v>
      </c>
      <c r="J39" s="8">
        <v>23400</v>
      </c>
      <c r="K39" s="8">
        <v>25100</v>
      </c>
      <c r="L39" s="8">
        <v>23800</v>
      </c>
      <c r="M39" s="8">
        <v>22100</v>
      </c>
      <c r="N39" s="8">
        <v>20500</v>
      </c>
      <c r="O39" s="8">
        <v>19400</v>
      </c>
      <c r="P39" s="8">
        <v>17700</v>
      </c>
      <c r="Q39" s="20">
        <v>15400</v>
      </c>
      <c r="R39" s="8">
        <v>11300</v>
      </c>
      <c r="S39" s="8">
        <v>11200</v>
      </c>
      <c r="T39" s="8">
        <v>16000</v>
      </c>
      <c r="U39" s="16">
        <v>11100</v>
      </c>
    </row>
    <row r="40" spans="1:21" ht="14.25">
      <c r="A40" s="11" t="s">
        <v>54</v>
      </c>
      <c r="B40" s="26">
        <v>1900</v>
      </c>
      <c r="C40" s="26">
        <v>2300</v>
      </c>
      <c r="D40" s="28">
        <v>1900</v>
      </c>
      <c r="E40" s="10">
        <v>1700</v>
      </c>
      <c r="F40" s="10" t="s">
        <v>2</v>
      </c>
      <c r="G40" s="10" t="s">
        <v>2</v>
      </c>
      <c r="H40" s="10" t="s">
        <v>2</v>
      </c>
      <c r="I40" s="10" t="s">
        <v>2</v>
      </c>
      <c r="J40" s="10" t="s">
        <v>2</v>
      </c>
      <c r="K40" s="10" t="s">
        <v>2</v>
      </c>
      <c r="L40" s="10" t="s">
        <v>72</v>
      </c>
      <c r="M40" s="10" t="s">
        <v>72</v>
      </c>
      <c r="N40" s="10" t="s">
        <v>2</v>
      </c>
      <c r="O40" s="10">
        <v>0</v>
      </c>
      <c r="P40" s="10">
        <v>0</v>
      </c>
      <c r="Q40" s="10">
        <v>0</v>
      </c>
      <c r="R40" s="50">
        <v>0</v>
      </c>
      <c r="S40" s="51">
        <v>0</v>
      </c>
      <c r="T40" s="51" t="s">
        <v>2</v>
      </c>
      <c r="U40" s="51" t="s">
        <v>2</v>
      </c>
    </row>
    <row r="41" spans="1:21" ht="14.25">
      <c r="A41" s="11" t="s">
        <v>19</v>
      </c>
      <c r="B41" s="26">
        <v>15500</v>
      </c>
      <c r="C41" s="26">
        <v>23900</v>
      </c>
      <c r="D41" s="28">
        <v>22400</v>
      </c>
      <c r="E41" s="10">
        <v>25100</v>
      </c>
      <c r="F41" s="10">
        <v>25400</v>
      </c>
      <c r="G41" s="10" t="s">
        <v>2</v>
      </c>
      <c r="H41" s="8">
        <v>21000</v>
      </c>
      <c r="I41" s="8">
        <v>20900</v>
      </c>
      <c r="J41" s="8">
        <v>19400</v>
      </c>
      <c r="K41" s="8">
        <v>22000</v>
      </c>
      <c r="L41" s="8">
        <v>19500</v>
      </c>
      <c r="M41" s="8">
        <v>16800</v>
      </c>
      <c r="N41" s="8">
        <v>18400</v>
      </c>
      <c r="O41" s="8">
        <v>21100</v>
      </c>
      <c r="P41" s="8">
        <v>18800</v>
      </c>
      <c r="Q41" s="20">
        <v>17000</v>
      </c>
      <c r="R41" s="8">
        <v>16900</v>
      </c>
      <c r="S41" s="8">
        <v>17300</v>
      </c>
      <c r="T41" s="8">
        <v>18300</v>
      </c>
      <c r="U41" s="16">
        <v>12300</v>
      </c>
    </row>
    <row r="42" spans="1:21" ht="14.25">
      <c r="A42" s="11" t="s">
        <v>31</v>
      </c>
      <c r="B42" s="26">
        <v>3200</v>
      </c>
      <c r="C42" s="26">
        <v>6400</v>
      </c>
      <c r="D42" s="10" t="s">
        <v>2</v>
      </c>
      <c r="E42" s="10">
        <v>7900</v>
      </c>
      <c r="F42" s="10" t="s">
        <v>2</v>
      </c>
      <c r="G42" s="8">
        <v>6600</v>
      </c>
      <c r="H42" s="10" t="s">
        <v>2</v>
      </c>
      <c r="I42" s="8">
        <v>5900</v>
      </c>
      <c r="J42" s="8">
        <v>5600</v>
      </c>
      <c r="K42" s="8">
        <v>3800</v>
      </c>
      <c r="L42" s="8">
        <v>4500</v>
      </c>
      <c r="M42" s="8">
        <v>4400</v>
      </c>
      <c r="N42" s="8">
        <v>3200</v>
      </c>
      <c r="O42" s="8">
        <v>2800</v>
      </c>
      <c r="P42" s="8">
        <v>2400</v>
      </c>
      <c r="Q42" s="20">
        <v>2100</v>
      </c>
      <c r="R42" s="3">
        <v>800</v>
      </c>
      <c r="S42" s="8">
        <v>600</v>
      </c>
      <c r="T42" s="8">
        <v>2300</v>
      </c>
      <c r="U42" s="16">
        <v>2000</v>
      </c>
    </row>
    <row r="43" spans="1:21" ht="14.25">
      <c r="A43" s="11" t="s">
        <v>32</v>
      </c>
      <c r="B43" s="26">
        <v>2700</v>
      </c>
      <c r="C43" s="10" t="s">
        <v>2</v>
      </c>
      <c r="D43" s="28">
        <v>2500</v>
      </c>
      <c r="E43" s="10">
        <v>2100</v>
      </c>
      <c r="F43" s="10">
        <v>1800</v>
      </c>
      <c r="G43" s="10">
        <v>2300</v>
      </c>
      <c r="H43" s="10">
        <v>1900</v>
      </c>
      <c r="I43" s="10">
        <v>1500</v>
      </c>
      <c r="J43" s="10" t="s">
        <v>2</v>
      </c>
      <c r="K43" s="8">
        <v>1300</v>
      </c>
      <c r="L43" s="8">
        <v>1500</v>
      </c>
      <c r="M43" s="8">
        <v>1000</v>
      </c>
      <c r="N43" s="10" t="s">
        <v>2</v>
      </c>
      <c r="O43" s="8">
        <v>600</v>
      </c>
      <c r="P43" s="8">
        <v>600</v>
      </c>
      <c r="Q43" s="20">
        <v>600</v>
      </c>
      <c r="R43" s="3">
        <v>300</v>
      </c>
      <c r="S43" s="51" t="s">
        <v>2</v>
      </c>
      <c r="T43" s="51" t="s">
        <v>2</v>
      </c>
      <c r="U43" s="51" t="s">
        <v>2</v>
      </c>
    </row>
    <row r="44" spans="1:21" ht="14.25">
      <c r="A44" s="13" t="s">
        <v>55</v>
      </c>
      <c r="B44" s="10" t="s">
        <v>2</v>
      </c>
      <c r="C44" s="10" t="s">
        <v>2</v>
      </c>
      <c r="D44" s="10" t="s">
        <v>2</v>
      </c>
      <c r="E44" s="10" t="s">
        <v>2</v>
      </c>
      <c r="F44" s="10" t="s">
        <v>2</v>
      </c>
      <c r="G44" s="10" t="s">
        <v>2</v>
      </c>
      <c r="H44" s="10" t="s">
        <v>2</v>
      </c>
      <c r="I44" s="33" t="s">
        <v>75</v>
      </c>
      <c r="J44" s="33" t="s">
        <v>75</v>
      </c>
      <c r="K44" s="33" t="s">
        <v>75</v>
      </c>
      <c r="L44" s="33" t="s">
        <v>75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50">
        <v>0</v>
      </c>
      <c r="S44" s="51">
        <v>0</v>
      </c>
      <c r="T44" s="51">
        <v>0</v>
      </c>
      <c r="U44" s="51">
        <v>0</v>
      </c>
    </row>
    <row r="45" spans="1:21" ht="14.25">
      <c r="A45" s="13" t="s">
        <v>36</v>
      </c>
      <c r="B45" s="10" t="s">
        <v>2</v>
      </c>
      <c r="C45" s="10" t="s">
        <v>2</v>
      </c>
      <c r="D45" s="28">
        <v>1700</v>
      </c>
      <c r="E45" s="10" t="s">
        <v>2</v>
      </c>
      <c r="F45" s="10" t="s">
        <v>2</v>
      </c>
      <c r="G45" s="10" t="s">
        <v>2</v>
      </c>
      <c r="H45" s="10" t="s">
        <v>2</v>
      </c>
      <c r="I45" s="10" t="s">
        <v>2</v>
      </c>
      <c r="J45" s="10" t="s">
        <v>2</v>
      </c>
      <c r="K45" s="10" t="s">
        <v>2</v>
      </c>
      <c r="L45" s="33" t="s">
        <v>2</v>
      </c>
      <c r="M45" s="10" t="s">
        <v>72</v>
      </c>
      <c r="N45" s="10" t="s">
        <v>2</v>
      </c>
      <c r="O45" s="10">
        <v>0</v>
      </c>
      <c r="P45" s="8">
        <v>200</v>
      </c>
      <c r="Q45" s="20">
        <v>200</v>
      </c>
      <c r="R45" s="50" t="s">
        <v>2</v>
      </c>
      <c r="S45" s="51" t="s">
        <v>2</v>
      </c>
      <c r="T45" s="51" t="s">
        <v>2</v>
      </c>
      <c r="U45" s="51" t="s">
        <v>2</v>
      </c>
    </row>
    <row r="46" spans="1:21" ht="14.25">
      <c r="A46" s="13" t="s">
        <v>56</v>
      </c>
      <c r="B46" s="10" t="s">
        <v>2</v>
      </c>
      <c r="C46" s="10" t="s">
        <v>2</v>
      </c>
      <c r="D46" s="10" t="s">
        <v>2</v>
      </c>
      <c r="E46" s="10" t="s">
        <v>2</v>
      </c>
      <c r="F46" s="10" t="s">
        <v>2</v>
      </c>
      <c r="G46" s="10" t="s">
        <v>2</v>
      </c>
      <c r="H46" s="10" t="s">
        <v>2</v>
      </c>
      <c r="I46" s="33" t="s">
        <v>75</v>
      </c>
      <c r="J46" s="33" t="s">
        <v>75</v>
      </c>
      <c r="K46" s="33" t="s">
        <v>75</v>
      </c>
      <c r="L46" s="33" t="s">
        <v>75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50">
        <v>0</v>
      </c>
      <c r="S46" s="51">
        <v>0</v>
      </c>
      <c r="T46" s="51">
        <v>0</v>
      </c>
      <c r="U46" s="51">
        <v>0</v>
      </c>
    </row>
    <row r="47" spans="1:21" ht="14.25">
      <c r="A47" s="13" t="s">
        <v>7</v>
      </c>
      <c r="B47" s="10" t="s">
        <v>2</v>
      </c>
      <c r="C47" s="10" t="s">
        <v>2</v>
      </c>
      <c r="D47" s="10" t="s">
        <v>2</v>
      </c>
      <c r="E47" s="10" t="s">
        <v>2</v>
      </c>
      <c r="F47" s="10" t="s">
        <v>2</v>
      </c>
      <c r="G47" s="10">
        <v>4400</v>
      </c>
      <c r="H47" s="10">
        <v>3400</v>
      </c>
      <c r="I47" s="10" t="s">
        <v>2</v>
      </c>
      <c r="J47" s="10" t="s">
        <v>2</v>
      </c>
      <c r="K47" s="10" t="s">
        <v>2</v>
      </c>
      <c r="L47" s="33" t="s">
        <v>72</v>
      </c>
      <c r="M47" s="10" t="s">
        <v>72</v>
      </c>
      <c r="N47" s="10" t="s">
        <v>2</v>
      </c>
      <c r="O47" s="8">
        <v>1400</v>
      </c>
      <c r="P47" s="10" t="s">
        <v>2</v>
      </c>
      <c r="Q47" s="10" t="s">
        <v>2</v>
      </c>
      <c r="R47" s="50" t="s">
        <v>2</v>
      </c>
      <c r="S47" s="51" t="s">
        <v>2</v>
      </c>
      <c r="T47" s="8">
        <v>400</v>
      </c>
      <c r="U47" s="51" t="s">
        <v>2</v>
      </c>
    </row>
    <row r="48" spans="1:21" ht="14.25">
      <c r="A48" s="13" t="s">
        <v>37</v>
      </c>
      <c r="B48" s="10" t="s">
        <v>2</v>
      </c>
      <c r="C48" s="10" t="s">
        <v>2</v>
      </c>
      <c r="D48" s="10" t="s">
        <v>2</v>
      </c>
      <c r="E48" s="10" t="s">
        <v>2</v>
      </c>
      <c r="F48" s="10" t="s">
        <v>2</v>
      </c>
      <c r="G48" s="10" t="s">
        <v>2</v>
      </c>
      <c r="H48" s="10" t="s">
        <v>2</v>
      </c>
      <c r="I48" s="10">
        <v>500</v>
      </c>
      <c r="J48" s="10" t="s">
        <v>2</v>
      </c>
      <c r="K48" s="10" t="s">
        <v>2</v>
      </c>
      <c r="L48" s="33" t="s">
        <v>2</v>
      </c>
      <c r="M48" s="10">
        <v>0</v>
      </c>
      <c r="N48" s="10">
        <v>0</v>
      </c>
      <c r="O48" s="10">
        <v>0</v>
      </c>
      <c r="P48" s="8">
        <v>300</v>
      </c>
      <c r="Q48" s="20">
        <v>400</v>
      </c>
      <c r="R48" s="3">
        <v>300</v>
      </c>
      <c r="S48" s="51">
        <v>500</v>
      </c>
      <c r="T48" s="8">
        <v>300</v>
      </c>
      <c r="U48" s="51" t="s">
        <v>2</v>
      </c>
    </row>
    <row r="49" spans="1:21" ht="14.25">
      <c r="A49" s="13" t="s">
        <v>38</v>
      </c>
      <c r="B49" s="10" t="s">
        <v>2</v>
      </c>
      <c r="C49" s="10" t="s">
        <v>2</v>
      </c>
      <c r="D49" s="27">
        <v>600</v>
      </c>
      <c r="E49" s="10" t="s">
        <v>2</v>
      </c>
      <c r="F49" s="10" t="s">
        <v>2</v>
      </c>
      <c r="G49" s="10" t="s">
        <v>2</v>
      </c>
      <c r="H49" s="10" t="s">
        <v>2</v>
      </c>
      <c r="I49" s="10" t="s">
        <v>2</v>
      </c>
      <c r="J49" s="10" t="s">
        <v>2</v>
      </c>
      <c r="K49" s="10" t="s">
        <v>2</v>
      </c>
      <c r="L49" s="33" t="s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50">
        <v>0</v>
      </c>
      <c r="S49" s="51">
        <v>0</v>
      </c>
      <c r="T49" s="51">
        <v>0</v>
      </c>
      <c r="U49" s="51">
        <v>0</v>
      </c>
    </row>
    <row r="50" spans="1:21" ht="14.25">
      <c r="A50" s="13" t="s">
        <v>39</v>
      </c>
      <c r="B50" s="26">
        <v>1100</v>
      </c>
      <c r="C50" s="10" t="s">
        <v>2</v>
      </c>
      <c r="D50" s="10" t="s">
        <v>2</v>
      </c>
      <c r="E50" s="10" t="s">
        <v>2</v>
      </c>
      <c r="F50" s="10" t="s">
        <v>2</v>
      </c>
      <c r="G50" s="10" t="s">
        <v>2</v>
      </c>
      <c r="H50" s="10" t="s">
        <v>2</v>
      </c>
      <c r="I50" s="10" t="s">
        <v>2</v>
      </c>
      <c r="J50" s="10" t="s">
        <v>2</v>
      </c>
      <c r="K50" s="10" t="s">
        <v>2</v>
      </c>
      <c r="L50" s="33" t="s">
        <v>2</v>
      </c>
      <c r="M50" s="10" t="s">
        <v>72</v>
      </c>
      <c r="N50" s="10" t="s">
        <v>2</v>
      </c>
      <c r="O50" s="8">
        <v>100</v>
      </c>
      <c r="P50" s="10" t="s">
        <v>2</v>
      </c>
      <c r="Q50" s="10" t="s">
        <v>2</v>
      </c>
      <c r="R50" s="50" t="s">
        <v>2</v>
      </c>
      <c r="S50" s="51" t="s">
        <v>2</v>
      </c>
      <c r="T50" s="51" t="s">
        <v>2</v>
      </c>
      <c r="U50" s="51" t="s">
        <v>2</v>
      </c>
    </row>
    <row r="51" spans="1:21" ht="14.25">
      <c r="A51" s="13" t="s">
        <v>47</v>
      </c>
      <c r="B51" s="26">
        <v>19000</v>
      </c>
      <c r="C51" s="26">
        <v>24300</v>
      </c>
      <c r="D51" s="28">
        <v>20400</v>
      </c>
      <c r="E51" s="14">
        <v>24300</v>
      </c>
      <c r="F51" s="14">
        <v>23800</v>
      </c>
      <c r="G51" s="10" t="s">
        <v>2</v>
      </c>
      <c r="H51" s="10" t="s">
        <v>2</v>
      </c>
      <c r="I51" s="10" t="s">
        <v>2</v>
      </c>
      <c r="J51" s="10" t="s">
        <v>2</v>
      </c>
      <c r="K51" s="10" t="s">
        <v>2</v>
      </c>
      <c r="L51" s="14">
        <v>800</v>
      </c>
      <c r="M51" s="8">
        <v>600</v>
      </c>
      <c r="N51" s="8">
        <v>1000</v>
      </c>
      <c r="O51" s="8">
        <v>200</v>
      </c>
      <c r="P51" s="8">
        <v>400</v>
      </c>
      <c r="Q51" s="20">
        <v>600</v>
      </c>
      <c r="R51" s="50" t="s">
        <v>2</v>
      </c>
      <c r="S51" s="51">
        <v>0</v>
      </c>
      <c r="T51" s="8">
        <v>300</v>
      </c>
      <c r="U51" s="51">
        <v>0</v>
      </c>
    </row>
    <row r="52" spans="1:21" ht="14.25">
      <c r="A52" s="13" t="s">
        <v>20</v>
      </c>
      <c r="B52" s="26">
        <v>4100</v>
      </c>
      <c r="C52" s="10" t="s">
        <v>2</v>
      </c>
      <c r="D52" s="28">
        <v>3200</v>
      </c>
      <c r="E52" s="10">
        <v>3900</v>
      </c>
      <c r="F52" s="10">
        <v>3600</v>
      </c>
      <c r="G52" s="14">
        <v>26000</v>
      </c>
      <c r="H52" s="14">
        <v>25100</v>
      </c>
      <c r="I52" s="14">
        <v>28000</v>
      </c>
      <c r="J52" s="14">
        <v>26200</v>
      </c>
      <c r="K52" s="14">
        <v>25600</v>
      </c>
      <c r="L52" s="14">
        <v>24400</v>
      </c>
      <c r="M52" s="8">
        <v>24800</v>
      </c>
      <c r="N52" s="8">
        <v>22800</v>
      </c>
      <c r="O52" s="8">
        <v>21800</v>
      </c>
      <c r="P52" s="8">
        <v>22300</v>
      </c>
      <c r="Q52" s="20">
        <v>21900</v>
      </c>
      <c r="R52" s="8">
        <v>19800</v>
      </c>
      <c r="S52" s="8">
        <v>20400</v>
      </c>
      <c r="T52" s="8">
        <v>22600</v>
      </c>
      <c r="U52" s="16">
        <v>24000</v>
      </c>
    </row>
    <row r="53" spans="1:21" ht="14.25">
      <c r="A53" s="13" t="s">
        <v>44</v>
      </c>
      <c r="B53" s="26">
        <v>4800</v>
      </c>
      <c r="C53" s="26">
        <v>6200</v>
      </c>
      <c r="D53" s="28">
        <v>4400</v>
      </c>
      <c r="E53" s="10">
        <v>6700</v>
      </c>
      <c r="F53" s="10">
        <v>6000</v>
      </c>
      <c r="G53" s="10" t="s">
        <v>2</v>
      </c>
      <c r="H53" s="14">
        <v>5000</v>
      </c>
      <c r="I53" s="14">
        <v>5200</v>
      </c>
      <c r="J53" s="14">
        <v>3800</v>
      </c>
      <c r="K53" s="14">
        <v>3200</v>
      </c>
      <c r="L53" s="14">
        <v>2700</v>
      </c>
      <c r="M53" s="8">
        <v>2500</v>
      </c>
      <c r="N53" s="8">
        <v>2000</v>
      </c>
      <c r="O53" s="8">
        <v>1700</v>
      </c>
      <c r="P53" s="8">
        <v>1400</v>
      </c>
      <c r="Q53" s="20">
        <v>1200</v>
      </c>
      <c r="R53" s="50" t="s">
        <v>2</v>
      </c>
      <c r="S53" s="51">
        <v>1000</v>
      </c>
      <c r="T53" s="51" t="s">
        <v>2</v>
      </c>
      <c r="U53" s="51" t="s">
        <v>2</v>
      </c>
    </row>
    <row r="54" spans="1:21" ht="14.25">
      <c r="A54" s="13" t="s">
        <v>60</v>
      </c>
      <c r="B54" s="10" t="s">
        <v>2</v>
      </c>
      <c r="C54" s="10" t="s">
        <v>2</v>
      </c>
      <c r="D54" s="10" t="s">
        <v>2</v>
      </c>
      <c r="E54" s="10" t="s">
        <v>2</v>
      </c>
      <c r="F54" s="10" t="s">
        <v>2</v>
      </c>
      <c r="G54" s="10" t="s">
        <v>2</v>
      </c>
      <c r="H54" s="10" t="s">
        <v>2</v>
      </c>
      <c r="I54" s="33" t="s">
        <v>75</v>
      </c>
      <c r="J54" s="33" t="s">
        <v>75</v>
      </c>
      <c r="K54" s="33" t="s">
        <v>75</v>
      </c>
      <c r="L54" s="33" t="s">
        <v>75</v>
      </c>
      <c r="M54" s="10" t="s">
        <v>72</v>
      </c>
      <c r="N54" s="10" t="s">
        <v>2</v>
      </c>
      <c r="O54" s="10" t="s">
        <v>2</v>
      </c>
      <c r="P54" s="10" t="s">
        <v>2</v>
      </c>
      <c r="Q54" s="10">
        <v>0</v>
      </c>
      <c r="R54" s="50">
        <v>0</v>
      </c>
      <c r="S54" s="51">
        <v>0</v>
      </c>
      <c r="T54" s="51">
        <v>0</v>
      </c>
      <c r="U54" s="51">
        <v>0</v>
      </c>
    </row>
    <row r="55" spans="1:21" ht="14.25">
      <c r="A55" s="13" t="s">
        <v>57</v>
      </c>
      <c r="B55" s="10" t="s">
        <v>2</v>
      </c>
      <c r="C55" s="10" t="s">
        <v>2</v>
      </c>
      <c r="D55" s="10" t="s">
        <v>2</v>
      </c>
      <c r="E55" s="10" t="s">
        <v>2</v>
      </c>
      <c r="F55" s="10" t="s">
        <v>2</v>
      </c>
      <c r="G55" s="10" t="s">
        <v>2</v>
      </c>
      <c r="H55" s="10" t="s">
        <v>2</v>
      </c>
      <c r="I55" s="33">
        <v>0</v>
      </c>
      <c r="J55" s="33">
        <v>0</v>
      </c>
      <c r="K55" s="33">
        <v>0</v>
      </c>
      <c r="L55" s="33" t="s">
        <v>72</v>
      </c>
      <c r="M55" s="10" t="s">
        <v>72</v>
      </c>
      <c r="N55" s="10" t="s">
        <v>2</v>
      </c>
      <c r="O55" s="10">
        <v>0</v>
      </c>
      <c r="P55" s="10">
        <v>0</v>
      </c>
      <c r="Q55" s="10">
        <v>0</v>
      </c>
      <c r="R55" s="50">
        <v>0</v>
      </c>
      <c r="S55" s="51">
        <v>0</v>
      </c>
      <c r="T55" s="51">
        <v>0</v>
      </c>
      <c r="U55" s="51">
        <v>0</v>
      </c>
    </row>
    <row r="56" spans="1:21" ht="14.25">
      <c r="A56" s="13" t="s">
        <v>48</v>
      </c>
      <c r="B56" s="26">
        <v>1500</v>
      </c>
      <c r="C56" s="26">
        <v>1700</v>
      </c>
      <c r="D56" s="10" t="s">
        <v>2</v>
      </c>
      <c r="E56" s="10">
        <v>1300</v>
      </c>
      <c r="F56" s="10" t="s">
        <v>2</v>
      </c>
      <c r="G56" s="10" t="s">
        <v>2</v>
      </c>
      <c r="H56" s="10" t="s">
        <v>2</v>
      </c>
      <c r="I56" s="10">
        <v>600</v>
      </c>
      <c r="J56" s="10" t="s">
        <v>2</v>
      </c>
      <c r="K56" s="10" t="s">
        <v>2</v>
      </c>
      <c r="L56" s="33" t="s">
        <v>72</v>
      </c>
      <c r="M56" s="10" t="s">
        <v>72</v>
      </c>
      <c r="N56" s="10" t="s">
        <v>2</v>
      </c>
      <c r="O56" s="8">
        <v>100</v>
      </c>
      <c r="P56" s="8">
        <v>200</v>
      </c>
      <c r="Q56" s="20">
        <v>200</v>
      </c>
      <c r="R56" s="50">
        <v>0</v>
      </c>
      <c r="S56" s="51">
        <v>0</v>
      </c>
      <c r="T56" s="51" t="s">
        <v>2</v>
      </c>
      <c r="U56" s="51">
        <v>0</v>
      </c>
    </row>
    <row r="57" spans="1:21" ht="14.25">
      <c r="A57" s="13" t="s">
        <v>49</v>
      </c>
      <c r="B57" s="26">
        <v>3500</v>
      </c>
      <c r="C57" s="26">
        <v>4900</v>
      </c>
      <c r="D57" s="28">
        <v>4400</v>
      </c>
      <c r="E57" s="10">
        <v>5000</v>
      </c>
      <c r="F57" s="10">
        <v>4500</v>
      </c>
      <c r="G57" s="10" t="s">
        <v>2</v>
      </c>
      <c r="H57" s="10" t="s">
        <v>2</v>
      </c>
      <c r="I57" s="14">
        <v>4200</v>
      </c>
      <c r="J57" s="14">
        <v>4500</v>
      </c>
      <c r="K57" s="14">
        <v>4000</v>
      </c>
      <c r="L57" s="14">
        <v>2800</v>
      </c>
      <c r="M57" s="8">
        <v>2600</v>
      </c>
      <c r="N57" s="8">
        <v>1400</v>
      </c>
      <c r="O57" s="8">
        <v>1800</v>
      </c>
      <c r="P57" s="8">
        <v>2400</v>
      </c>
      <c r="Q57" s="20">
        <v>2500</v>
      </c>
      <c r="R57" s="8">
        <v>1600</v>
      </c>
      <c r="S57" s="8">
        <v>1900</v>
      </c>
      <c r="T57" s="8">
        <v>1600</v>
      </c>
      <c r="U57" s="16">
        <v>2100</v>
      </c>
    </row>
    <row r="58" spans="1:21" ht="14.25">
      <c r="A58" s="13" t="s">
        <v>58</v>
      </c>
      <c r="B58" s="10" t="s">
        <v>2</v>
      </c>
      <c r="C58" s="10" t="s">
        <v>2</v>
      </c>
      <c r="D58" s="10" t="s">
        <v>2</v>
      </c>
      <c r="E58" s="10">
        <v>500</v>
      </c>
      <c r="F58" s="10" t="s">
        <v>2</v>
      </c>
      <c r="G58" s="10" t="s">
        <v>2</v>
      </c>
      <c r="H58" s="10" t="s">
        <v>2</v>
      </c>
      <c r="I58" s="10" t="s">
        <v>2</v>
      </c>
      <c r="J58" s="10" t="s">
        <v>2</v>
      </c>
      <c r="K58" s="10" t="s">
        <v>2</v>
      </c>
      <c r="L58" s="33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50">
        <v>0</v>
      </c>
      <c r="S58" s="51">
        <v>0</v>
      </c>
      <c r="T58" s="51">
        <v>0</v>
      </c>
      <c r="U58" s="51">
        <v>0</v>
      </c>
    </row>
    <row r="59" spans="1:21" ht="14.25">
      <c r="A59" s="13" t="s">
        <v>12</v>
      </c>
      <c r="B59" s="10" t="s">
        <v>2</v>
      </c>
      <c r="C59" s="10" t="s">
        <v>2</v>
      </c>
      <c r="D59" s="10" t="s">
        <v>2</v>
      </c>
      <c r="E59" s="10" t="s">
        <v>2</v>
      </c>
      <c r="F59" s="10" t="s">
        <v>2</v>
      </c>
      <c r="G59" s="10" t="s">
        <v>2</v>
      </c>
      <c r="H59" s="10" t="s">
        <v>2</v>
      </c>
      <c r="I59" s="33">
        <v>0</v>
      </c>
      <c r="J59" s="10">
        <v>0</v>
      </c>
      <c r="K59" s="10" t="s">
        <v>2</v>
      </c>
      <c r="L59" s="33" t="s">
        <v>2</v>
      </c>
      <c r="M59" s="10" t="s">
        <v>2</v>
      </c>
      <c r="N59" s="10" t="s">
        <v>72</v>
      </c>
      <c r="O59" s="10">
        <v>0</v>
      </c>
      <c r="P59" s="10">
        <v>0</v>
      </c>
      <c r="Q59" s="10">
        <v>0</v>
      </c>
      <c r="R59" s="50">
        <v>0</v>
      </c>
      <c r="S59" s="51">
        <v>0</v>
      </c>
      <c r="T59" s="51">
        <v>0</v>
      </c>
      <c r="U59" s="51">
        <v>0</v>
      </c>
    </row>
    <row r="60" spans="1:21" ht="14.25">
      <c r="A60" s="13" t="s">
        <v>40</v>
      </c>
      <c r="B60" s="10" t="s">
        <v>2</v>
      </c>
      <c r="C60" s="10" t="s">
        <v>2</v>
      </c>
      <c r="D60" s="27">
        <v>500</v>
      </c>
      <c r="E60" s="10" t="s">
        <v>2</v>
      </c>
      <c r="F60" s="10" t="s">
        <v>2</v>
      </c>
      <c r="G60" s="10" t="s">
        <v>2</v>
      </c>
      <c r="H60" s="10" t="s">
        <v>2</v>
      </c>
      <c r="I60" s="33" t="s">
        <v>2</v>
      </c>
      <c r="J60" s="10">
        <v>800</v>
      </c>
      <c r="K60" s="10" t="s">
        <v>2</v>
      </c>
      <c r="L60" s="33" t="s">
        <v>2</v>
      </c>
      <c r="M60" s="10" t="s">
        <v>72</v>
      </c>
      <c r="N60" s="10" t="s">
        <v>2</v>
      </c>
      <c r="O60" s="8">
        <v>400</v>
      </c>
      <c r="P60" s="8">
        <v>300</v>
      </c>
      <c r="Q60" s="20">
        <v>400</v>
      </c>
      <c r="R60" s="3">
        <v>400</v>
      </c>
      <c r="S60" s="8">
        <v>500</v>
      </c>
      <c r="T60" s="8">
        <v>400</v>
      </c>
      <c r="U60" s="51" t="s">
        <v>2</v>
      </c>
    </row>
    <row r="61" spans="1:21" ht="14.25">
      <c r="A61" s="13" t="s">
        <v>21</v>
      </c>
      <c r="B61" s="26">
        <v>19900</v>
      </c>
      <c r="C61" s="26">
        <v>26200</v>
      </c>
      <c r="D61" s="28">
        <v>19100</v>
      </c>
      <c r="E61" s="14">
        <v>24400</v>
      </c>
      <c r="F61" s="14">
        <v>21800</v>
      </c>
      <c r="G61" s="14">
        <v>24200</v>
      </c>
      <c r="H61" s="14">
        <v>23000</v>
      </c>
      <c r="I61" s="14">
        <v>24100</v>
      </c>
      <c r="J61" s="14">
        <v>20000</v>
      </c>
      <c r="K61" s="14">
        <v>24800</v>
      </c>
      <c r="L61" s="14">
        <v>24300</v>
      </c>
      <c r="M61" s="8">
        <v>22200</v>
      </c>
      <c r="N61" s="8">
        <v>19800</v>
      </c>
      <c r="O61" s="8">
        <v>21700</v>
      </c>
      <c r="P61" s="8">
        <v>18500</v>
      </c>
      <c r="Q61" s="20">
        <v>18000</v>
      </c>
      <c r="R61" s="8">
        <v>14500</v>
      </c>
      <c r="S61" s="8">
        <v>15200</v>
      </c>
      <c r="T61" s="8">
        <v>15900</v>
      </c>
      <c r="U61" s="16">
        <v>13700</v>
      </c>
    </row>
    <row r="62" spans="1:21" ht="14.25">
      <c r="A62" s="13" t="s">
        <v>59</v>
      </c>
      <c r="B62" s="10" t="s">
        <v>2</v>
      </c>
      <c r="C62" s="10" t="s">
        <v>2</v>
      </c>
      <c r="D62" s="10" t="s">
        <v>2</v>
      </c>
      <c r="E62" s="10" t="s">
        <v>2</v>
      </c>
      <c r="F62" s="10" t="s">
        <v>2</v>
      </c>
      <c r="G62" s="10" t="s">
        <v>2</v>
      </c>
      <c r="H62" s="10" t="s">
        <v>2</v>
      </c>
      <c r="I62" s="33" t="s">
        <v>75</v>
      </c>
      <c r="J62" s="33" t="s">
        <v>75</v>
      </c>
      <c r="K62" s="33" t="s">
        <v>75</v>
      </c>
      <c r="L62" s="33" t="s">
        <v>75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50">
        <v>0</v>
      </c>
      <c r="S62" s="51">
        <v>0</v>
      </c>
      <c r="T62" s="51">
        <v>0</v>
      </c>
      <c r="U62" s="51">
        <v>0</v>
      </c>
    </row>
    <row r="63" spans="1:21" ht="14.25">
      <c r="A63" s="13" t="s">
        <v>22</v>
      </c>
      <c r="B63" s="26">
        <v>3600</v>
      </c>
      <c r="C63" s="26">
        <v>4800</v>
      </c>
      <c r="D63" s="28">
        <v>3300</v>
      </c>
      <c r="E63" s="10">
        <v>3500</v>
      </c>
      <c r="F63" s="10">
        <v>3900</v>
      </c>
      <c r="G63" s="10" t="s">
        <v>2</v>
      </c>
      <c r="H63" s="10" t="s">
        <v>2</v>
      </c>
      <c r="I63" s="14">
        <v>4000</v>
      </c>
      <c r="J63" s="14">
        <v>5000</v>
      </c>
      <c r="K63" s="14">
        <v>3100</v>
      </c>
      <c r="L63" s="33">
        <v>2900</v>
      </c>
      <c r="M63" s="10" t="s">
        <v>72</v>
      </c>
      <c r="N63" s="8">
        <v>700</v>
      </c>
      <c r="O63" s="8">
        <v>600</v>
      </c>
      <c r="P63" s="8">
        <v>700</v>
      </c>
      <c r="Q63" s="20">
        <v>800</v>
      </c>
      <c r="R63" s="3">
        <v>500</v>
      </c>
      <c r="S63" s="8">
        <v>500</v>
      </c>
      <c r="T63" s="8">
        <v>400</v>
      </c>
      <c r="U63" s="16">
        <v>700</v>
      </c>
    </row>
    <row r="64" spans="1:21" ht="14.25">
      <c r="A64" s="13" t="s">
        <v>23</v>
      </c>
      <c r="B64" s="25">
        <v>4500</v>
      </c>
      <c r="C64" s="25">
        <v>4800</v>
      </c>
      <c r="D64" s="28">
        <v>4100</v>
      </c>
      <c r="E64" s="14">
        <v>5800</v>
      </c>
      <c r="F64" s="14">
        <v>4600</v>
      </c>
      <c r="G64" s="14">
        <v>6200</v>
      </c>
      <c r="H64" s="14">
        <v>5500</v>
      </c>
      <c r="I64" s="14">
        <v>5300</v>
      </c>
      <c r="J64" s="14">
        <v>5400</v>
      </c>
      <c r="K64" s="14">
        <v>4600</v>
      </c>
      <c r="L64" s="33">
        <v>4000</v>
      </c>
      <c r="M64" s="10" t="s">
        <v>72</v>
      </c>
      <c r="N64" s="8">
        <v>3900</v>
      </c>
      <c r="O64" s="8">
        <v>3100</v>
      </c>
      <c r="P64" s="8">
        <v>2800</v>
      </c>
      <c r="Q64" s="20">
        <v>2400</v>
      </c>
      <c r="R64" s="8">
        <v>1900</v>
      </c>
      <c r="S64" s="8">
        <v>2100</v>
      </c>
      <c r="T64" s="8">
        <v>2500</v>
      </c>
      <c r="U64" s="16">
        <v>1700</v>
      </c>
    </row>
    <row r="65" spans="2:21" ht="14.25">
      <c r="B65" s="8"/>
      <c r="C65" s="8"/>
      <c r="D65" s="8"/>
      <c r="E65" s="8"/>
      <c r="F65" s="8"/>
      <c r="G65" s="14"/>
      <c r="H65" s="14"/>
      <c r="I65" s="14"/>
      <c r="J65" s="14"/>
      <c r="K65" s="14"/>
      <c r="L65" s="14"/>
      <c r="M65" s="8"/>
      <c r="N65" s="8"/>
      <c r="O65" s="8"/>
      <c r="P65" s="8"/>
      <c r="Q65" s="8"/>
      <c r="S65" s="8"/>
      <c r="T65" s="8"/>
      <c r="U65" s="16"/>
    </row>
    <row r="66" spans="1:21" ht="14.25">
      <c r="A66" s="3" t="s">
        <v>64</v>
      </c>
      <c r="B66" s="26">
        <f>2300+1600+2800</f>
        <v>6700</v>
      </c>
      <c r="C66" s="26">
        <f>6900+5600+8900+3700+1800</f>
        <v>26900</v>
      </c>
      <c r="D66" s="26">
        <f>6300+1700+3000+3800</f>
        <v>14800</v>
      </c>
      <c r="E66" s="26">
        <f>5300+1300+4800</f>
        <v>11400</v>
      </c>
      <c r="F66" s="8">
        <f>10400+9500+2300+4700</f>
        <v>26900</v>
      </c>
      <c r="G66" s="14">
        <f>2200+29400+12300+9500</f>
        <v>53400</v>
      </c>
      <c r="H66" s="14">
        <f>14500+7100+6000+7700+3700</f>
        <v>39000</v>
      </c>
      <c r="I66" s="14">
        <f>12000+2000+2800+7900+2100+4500</f>
        <v>31300</v>
      </c>
      <c r="J66" s="14">
        <f>2300+4000+5000+2600+3100+10700</f>
        <v>27700</v>
      </c>
      <c r="K66" s="14">
        <f>2900+2300+2800+2100+2100</f>
        <v>12200</v>
      </c>
      <c r="L66" s="33">
        <f>2600+4200+5800+800+4700</f>
        <v>18100</v>
      </c>
      <c r="M66" s="10">
        <f>2100+5500+1500+2900+900+5700</f>
        <v>18600</v>
      </c>
      <c r="N66" s="8">
        <f>1700+1000+700+1500+600+300</f>
        <v>5800</v>
      </c>
      <c r="O66" s="10">
        <v>0</v>
      </c>
      <c r="P66" s="8">
        <f>1300+1000</f>
        <v>2300</v>
      </c>
      <c r="Q66" s="8">
        <f>1000+900+200+600</f>
        <v>2700</v>
      </c>
      <c r="R66" s="8">
        <f>600+200+700+400</f>
        <v>1900</v>
      </c>
      <c r="S66" s="8">
        <f>700+1000+100+200</f>
        <v>2000</v>
      </c>
      <c r="T66" s="8">
        <f>400+400+600+200+200</f>
        <v>1800</v>
      </c>
      <c r="U66" s="16">
        <f>500+800+1000+1100+200+200</f>
        <v>3800</v>
      </c>
    </row>
    <row r="67" spans="2:21" ht="15.75">
      <c r="B67" s="8"/>
      <c r="C67" s="8"/>
      <c r="D67" s="8"/>
      <c r="E67" s="8"/>
      <c r="F67" s="8"/>
      <c r="G67" s="14"/>
      <c r="H67" s="14"/>
      <c r="I67" s="40"/>
      <c r="J67" s="40"/>
      <c r="K67" s="39"/>
      <c r="L67" s="33"/>
      <c r="M67" s="10"/>
      <c r="N67" s="8"/>
      <c r="O67" s="40"/>
      <c r="P67" s="40"/>
      <c r="Q67" s="40"/>
      <c r="R67" s="40"/>
      <c r="S67" s="40"/>
      <c r="T67" s="40"/>
      <c r="U67" s="40"/>
    </row>
    <row r="68" spans="1:21" ht="14.25">
      <c r="A68" s="3" t="s">
        <v>71</v>
      </c>
      <c r="B68" s="26">
        <v>9100</v>
      </c>
      <c r="C68" s="26">
        <v>14000</v>
      </c>
      <c r="D68" s="26">
        <v>1900</v>
      </c>
      <c r="E68" s="26">
        <v>10900</v>
      </c>
      <c r="F68" s="26">
        <v>2000</v>
      </c>
      <c r="G68" s="14">
        <v>15500</v>
      </c>
      <c r="H68" s="14">
        <v>1800</v>
      </c>
      <c r="I68" s="33" t="s">
        <v>75</v>
      </c>
      <c r="J68" s="33" t="s">
        <v>75</v>
      </c>
      <c r="K68" s="33" t="s">
        <v>75</v>
      </c>
      <c r="L68" s="33">
        <v>7400</v>
      </c>
      <c r="M68" s="10">
        <v>2800</v>
      </c>
      <c r="N68" s="8">
        <v>2600</v>
      </c>
      <c r="O68" s="33" t="s">
        <v>75</v>
      </c>
      <c r="P68" s="33" t="s">
        <v>75</v>
      </c>
      <c r="Q68" s="33" t="s">
        <v>75</v>
      </c>
      <c r="R68" s="33" t="s">
        <v>75</v>
      </c>
      <c r="S68" s="33" t="s">
        <v>75</v>
      </c>
      <c r="T68" s="33" t="s">
        <v>75</v>
      </c>
      <c r="U68" s="33" t="s">
        <v>75</v>
      </c>
    </row>
    <row r="69" spans="1:21" ht="15.75">
      <c r="A69" s="6"/>
      <c r="B69" s="6"/>
      <c r="C69" s="6"/>
      <c r="D69" s="6"/>
      <c r="E69" s="17"/>
      <c r="F69" s="17"/>
      <c r="G69" s="29"/>
      <c r="H69" s="29"/>
      <c r="I69" s="41"/>
      <c r="J69" s="41"/>
      <c r="K69" s="45"/>
      <c r="L69" s="17"/>
      <c r="M69" s="17"/>
      <c r="N69" s="17"/>
      <c r="O69" s="41"/>
      <c r="P69" s="41"/>
      <c r="Q69" s="41"/>
      <c r="R69" s="41"/>
      <c r="S69" s="41"/>
      <c r="T69" s="41"/>
      <c r="U69" s="41"/>
    </row>
    <row r="70" spans="1:11" ht="15.75">
      <c r="A70" s="19" t="s">
        <v>76</v>
      </c>
      <c r="B70" s="19"/>
      <c r="C70" s="19"/>
      <c r="D70" s="19"/>
      <c r="E70" s="39"/>
      <c r="F70" s="39"/>
      <c r="G70" s="19"/>
      <c r="I70" s="37"/>
      <c r="J70" s="37"/>
      <c r="K70" s="37"/>
    </row>
    <row r="71" spans="1:11" ht="15.75">
      <c r="A71" s="19"/>
      <c r="B71" s="19"/>
      <c r="C71" s="19"/>
      <c r="D71" s="19"/>
      <c r="E71" s="39"/>
      <c r="F71" s="39"/>
      <c r="G71" s="19"/>
      <c r="I71" s="37"/>
      <c r="J71" s="37"/>
      <c r="K71" s="37"/>
    </row>
    <row r="72" spans="1:11" ht="15.75">
      <c r="A72" s="3" t="s">
        <v>3</v>
      </c>
      <c r="F72" s="16"/>
      <c r="G72" s="16"/>
      <c r="H72" s="8"/>
      <c r="I72" s="37"/>
      <c r="J72" s="37"/>
      <c r="K72" s="37"/>
    </row>
    <row r="73" spans="1:11" ht="15.75">
      <c r="A73" s="3" t="s">
        <v>4</v>
      </c>
      <c r="F73" s="8"/>
      <c r="G73" s="8"/>
      <c r="H73" s="8"/>
      <c r="I73" s="37"/>
      <c r="J73" s="37"/>
      <c r="K73" s="37"/>
    </row>
    <row r="74" spans="6:11" ht="15.75">
      <c r="F74" s="8"/>
      <c r="G74" s="8"/>
      <c r="H74" s="8"/>
      <c r="I74" s="37"/>
      <c r="J74" s="37"/>
      <c r="K74" s="37"/>
    </row>
    <row r="75" spans="1:11" ht="50.25" customHeight="1">
      <c r="A75" s="57" t="s">
        <v>74</v>
      </c>
      <c r="B75" s="57"/>
      <c r="C75" s="57"/>
      <c r="D75" s="57"/>
      <c r="E75" s="57"/>
      <c r="F75" s="57"/>
      <c r="G75" s="57"/>
      <c r="H75" s="57"/>
      <c r="I75" s="37"/>
      <c r="J75" s="37"/>
      <c r="K75" s="36"/>
    </row>
    <row r="76" spans="1:11" ht="15.75">
      <c r="A76" s="60" t="s">
        <v>79</v>
      </c>
      <c r="B76" s="2"/>
      <c r="C76" s="2"/>
      <c r="D76" s="2"/>
      <c r="E76" s="2"/>
      <c r="F76" s="8"/>
      <c r="G76" s="8"/>
      <c r="H76" s="8"/>
      <c r="I76" s="37"/>
      <c r="J76" s="37"/>
      <c r="K76" s="36"/>
    </row>
    <row r="77" spans="1:11" ht="15.75">
      <c r="A77" s="2" t="s">
        <v>65</v>
      </c>
      <c r="B77" s="2"/>
      <c r="C77" s="2"/>
      <c r="D77" s="2"/>
      <c r="E77" s="2"/>
      <c r="F77" s="8"/>
      <c r="G77" s="8"/>
      <c r="H77" s="8"/>
      <c r="I77" s="36"/>
      <c r="J77" s="36"/>
      <c r="K77" s="37"/>
    </row>
    <row r="78" spans="1:11" ht="15.75">
      <c r="A78" s="2"/>
      <c r="B78" s="2"/>
      <c r="C78" s="2"/>
      <c r="D78" s="2"/>
      <c r="E78" s="2"/>
      <c r="F78" s="16"/>
      <c r="G78" s="16"/>
      <c r="H78" s="8"/>
      <c r="I78" s="36"/>
      <c r="J78" s="36"/>
      <c r="K78" s="37"/>
    </row>
    <row r="79" spans="1:11" ht="15.75">
      <c r="A79" s="2"/>
      <c r="B79" s="2"/>
      <c r="C79" s="2"/>
      <c r="D79" s="2"/>
      <c r="E79" s="2"/>
      <c r="F79" s="16"/>
      <c r="G79" s="16"/>
      <c r="H79" s="8"/>
      <c r="I79" s="37"/>
      <c r="J79" s="37"/>
      <c r="K79" s="37"/>
    </row>
    <row r="80" spans="6:11" ht="15.75">
      <c r="F80" s="8"/>
      <c r="G80" s="8"/>
      <c r="H80" s="8"/>
      <c r="I80" s="37"/>
      <c r="J80" s="37"/>
      <c r="K80" s="37"/>
    </row>
    <row r="81" spans="6:11" ht="15.75">
      <c r="F81" s="8"/>
      <c r="G81" s="8"/>
      <c r="H81" s="8"/>
      <c r="I81" s="37"/>
      <c r="J81" s="37"/>
      <c r="K81" s="37"/>
    </row>
    <row r="82" spans="6:11" ht="15.75">
      <c r="F82" s="8"/>
      <c r="G82" s="8"/>
      <c r="H82" s="8"/>
      <c r="I82" s="37"/>
      <c r="J82" s="37"/>
      <c r="K82" s="37"/>
    </row>
    <row r="83" spans="6:11" ht="15.75">
      <c r="F83" s="8"/>
      <c r="G83" s="8"/>
      <c r="H83" s="8"/>
      <c r="I83" s="37"/>
      <c r="J83" s="37"/>
      <c r="K83" s="37"/>
    </row>
    <row r="84" spans="6:11" ht="15.75">
      <c r="F84" s="8"/>
      <c r="G84" s="8"/>
      <c r="H84" s="8"/>
      <c r="I84" s="37"/>
      <c r="J84" s="37"/>
      <c r="K84" s="37"/>
    </row>
    <row r="85" spans="6:11" ht="15.75">
      <c r="F85" s="8"/>
      <c r="G85" s="8"/>
      <c r="H85" s="8"/>
      <c r="I85" s="37"/>
      <c r="J85" s="37"/>
      <c r="K85" s="37"/>
    </row>
    <row r="86" spans="6:11" ht="15.75">
      <c r="F86" s="8"/>
      <c r="G86" s="8"/>
      <c r="H86" s="8"/>
      <c r="I86" s="37"/>
      <c r="J86" s="37"/>
      <c r="K86" s="37"/>
    </row>
    <row r="87" spans="6:11" ht="15.75">
      <c r="F87" s="8"/>
      <c r="G87" s="8"/>
      <c r="H87" s="8"/>
      <c r="I87" s="37"/>
      <c r="J87" s="37"/>
      <c r="K87" s="37"/>
    </row>
    <row r="88" spans="6:11" ht="15.75">
      <c r="F88" s="8"/>
      <c r="G88" s="8"/>
      <c r="H88" s="8"/>
      <c r="I88" s="37"/>
      <c r="J88" s="37"/>
      <c r="K88" s="37"/>
    </row>
    <row r="89" spans="6:11" ht="15.75">
      <c r="F89" s="8"/>
      <c r="G89" s="8"/>
      <c r="H89" s="8"/>
      <c r="I89" s="37"/>
      <c r="J89" s="37"/>
      <c r="K89" s="37"/>
    </row>
    <row r="90" spans="6:11" ht="15.75">
      <c r="F90" s="8"/>
      <c r="G90" s="8"/>
      <c r="H90" s="8"/>
      <c r="I90" s="37"/>
      <c r="J90" s="37"/>
      <c r="K90" s="38"/>
    </row>
    <row r="91" spans="6:10" ht="15.75">
      <c r="F91" s="8"/>
      <c r="G91" s="8"/>
      <c r="H91" s="8"/>
      <c r="I91" s="38"/>
      <c r="J91" s="38"/>
    </row>
    <row r="92" spans="6:10" ht="15.75">
      <c r="F92" s="8"/>
      <c r="G92" s="8"/>
      <c r="H92" s="8"/>
      <c r="I92" s="38"/>
      <c r="J92" s="38"/>
    </row>
    <row r="93" ht="15.75">
      <c r="J93" s="38"/>
    </row>
    <row r="94" ht="15.75">
      <c r="J94" s="38"/>
    </row>
  </sheetData>
  <sheetProtection/>
  <mergeCells count="2">
    <mergeCell ref="A75:H75"/>
    <mergeCell ref="B4:U4"/>
  </mergeCells>
  <hyperlinks>
    <hyperlink ref="A76" r:id="rId1" display="https://www.nass.usda.gov/Statistics_by_State/New_York/Publications/Annual_Statistical_Bulletin/index.php"/>
  </hyperlinks>
  <printOptions/>
  <pageMargins left="0.5" right="0.5" top="0.75" bottom="0.75" header="0" footer="0"/>
  <pageSetup fitToHeight="2" fitToWidth="1" horizontalDpi="600" verticalDpi="600" orientation="landscape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A1" sqref="A1"/>
    </sheetView>
  </sheetViews>
  <sheetFormatPr defaultColWidth="14.77734375" defaultRowHeight="15"/>
  <cols>
    <col min="1" max="1" width="18.77734375" style="0" customWidth="1"/>
  </cols>
  <sheetData>
    <row r="1" spans="1:5" ht="20.25">
      <c r="A1" s="18" t="s">
        <v>69</v>
      </c>
      <c r="B1" s="18"/>
      <c r="C1" s="18"/>
      <c r="D1" s="18"/>
      <c r="E1" s="18"/>
    </row>
    <row r="2" spans="1:5" ht="20.25">
      <c r="A2" s="18" t="s">
        <v>78</v>
      </c>
      <c r="B2" s="18"/>
      <c r="C2" s="18"/>
      <c r="D2" s="18"/>
      <c r="E2" s="18"/>
    </row>
    <row r="3" spans="1:5" ht="15">
      <c r="A3" s="3" t="s">
        <v>0</v>
      </c>
      <c r="B3" s="3"/>
      <c r="C3" s="3"/>
      <c r="D3" s="3"/>
      <c r="E3" s="3"/>
    </row>
    <row r="4" spans="1:21" ht="15">
      <c r="A4" s="4"/>
      <c r="B4" s="58" t="s">
        <v>62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5">
      <c r="A5" s="2" t="s">
        <v>77</v>
      </c>
      <c r="B5" s="5">
        <v>2019</v>
      </c>
      <c r="C5" s="5">
        <v>2018</v>
      </c>
      <c r="D5" s="5">
        <v>2017</v>
      </c>
      <c r="E5" s="5">
        <v>2016</v>
      </c>
      <c r="F5" s="5">
        <v>2015</v>
      </c>
      <c r="G5" s="5">
        <v>2014</v>
      </c>
      <c r="H5" s="5">
        <v>2013</v>
      </c>
      <c r="I5" s="5">
        <v>2012</v>
      </c>
      <c r="J5" s="5">
        <v>2011</v>
      </c>
      <c r="K5" s="5">
        <v>2010</v>
      </c>
      <c r="L5" s="5">
        <v>2009</v>
      </c>
      <c r="M5" s="5">
        <v>2008</v>
      </c>
      <c r="N5" s="46">
        <v>2007</v>
      </c>
      <c r="O5" s="5">
        <v>2006</v>
      </c>
      <c r="P5" s="46">
        <v>2005</v>
      </c>
      <c r="Q5" s="5">
        <v>2004</v>
      </c>
      <c r="R5" s="5">
        <v>2003</v>
      </c>
      <c r="S5" s="46">
        <v>2002</v>
      </c>
      <c r="T5" s="5">
        <v>2001</v>
      </c>
      <c r="U5" s="56">
        <v>2000</v>
      </c>
    </row>
    <row r="6" spans="1:21" ht="15">
      <c r="A6" s="6"/>
      <c r="B6" s="19"/>
      <c r="C6" s="19"/>
      <c r="D6" s="19"/>
      <c r="E6" s="7"/>
      <c r="F6" s="7"/>
      <c r="I6" s="3"/>
      <c r="J6" s="3"/>
      <c r="L6" s="3"/>
      <c r="M6" s="3"/>
      <c r="N6" s="3"/>
      <c r="O6" s="3"/>
      <c r="P6" s="3"/>
      <c r="Q6" s="3"/>
      <c r="R6" s="3"/>
      <c r="S6" s="3"/>
      <c r="T6" s="33"/>
      <c r="U6" s="33"/>
    </row>
    <row r="7" spans="1:21" ht="15">
      <c r="A7" s="2" t="s">
        <v>1</v>
      </c>
      <c r="B7" s="16">
        <f>SUM(B8:B68)</f>
        <v>225000</v>
      </c>
      <c r="C7" s="16">
        <f>SUM(C8:C68)</f>
        <v>325000</v>
      </c>
      <c r="D7" s="16">
        <f>SUM(D8:D68)</f>
        <v>265000</v>
      </c>
      <c r="E7" s="16">
        <f>SUM(E8:E68)</f>
        <v>320000</v>
      </c>
      <c r="F7" s="16">
        <f>SUM(F8:F68)</f>
        <v>301000</v>
      </c>
      <c r="G7" s="7">
        <f>SUM(G9:G69)</f>
        <v>327000</v>
      </c>
      <c r="H7" s="7">
        <f>SUM(H8:H68)</f>
        <v>278000</v>
      </c>
      <c r="I7" s="7">
        <f>SUM(I8:I66)</f>
        <v>312000</v>
      </c>
      <c r="J7" s="16">
        <f>SUM(J8:J66)</f>
        <v>277000</v>
      </c>
      <c r="K7" s="16">
        <f>SUM(K8:K66)</f>
        <v>279000</v>
      </c>
      <c r="L7" s="16">
        <f>SUM(L8:L68)</f>
        <v>254000</v>
      </c>
      <c r="M7" s="16">
        <f>SUM(M8:M68)</f>
        <v>226000</v>
      </c>
      <c r="N7" s="16">
        <f>SUM(N8:N68)</f>
        <v>203000</v>
      </c>
      <c r="O7" s="16">
        <f aca="true" t="shared" si="0" ref="O7:U7">SUM(O8:O66)</f>
        <v>198000</v>
      </c>
      <c r="P7" s="16">
        <f t="shared" si="0"/>
        <v>188000</v>
      </c>
      <c r="Q7" s="16">
        <f t="shared" si="0"/>
        <v>172000</v>
      </c>
      <c r="R7" s="16">
        <f t="shared" si="0"/>
        <v>138000</v>
      </c>
      <c r="S7" s="16">
        <f t="shared" si="0"/>
        <v>144000</v>
      </c>
      <c r="T7" s="16">
        <f t="shared" si="0"/>
        <v>158000</v>
      </c>
      <c r="U7" s="16">
        <f t="shared" si="0"/>
        <v>132000</v>
      </c>
    </row>
    <row r="8" spans="1:21" ht="15">
      <c r="A8" s="11" t="s">
        <v>33</v>
      </c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>
        <v>0</v>
      </c>
      <c r="L8" s="10" t="s">
        <v>2</v>
      </c>
      <c r="M8" s="10">
        <v>0</v>
      </c>
      <c r="N8" s="10">
        <v>0</v>
      </c>
      <c r="O8" s="10" t="s">
        <v>2</v>
      </c>
      <c r="P8" s="10" t="s">
        <v>2</v>
      </c>
      <c r="Q8" s="10" t="s">
        <v>2</v>
      </c>
      <c r="R8" s="3">
        <v>300</v>
      </c>
      <c r="S8" s="51">
        <v>0</v>
      </c>
      <c r="T8" s="51">
        <v>0</v>
      </c>
      <c r="U8" s="51">
        <v>0</v>
      </c>
    </row>
    <row r="9" spans="1:21" ht="15">
      <c r="A9" s="11" t="s">
        <v>41</v>
      </c>
      <c r="B9" s="16">
        <v>700</v>
      </c>
      <c r="C9" s="16">
        <v>1150</v>
      </c>
      <c r="D9" s="27">
        <v>830</v>
      </c>
      <c r="E9" s="10" t="s">
        <v>2</v>
      </c>
      <c r="F9" s="10">
        <v>1000</v>
      </c>
      <c r="G9" s="10" t="s">
        <v>2</v>
      </c>
      <c r="H9" s="8">
        <v>1300</v>
      </c>
      <c r="I9" s="8">
        <v>1600</v>
      </c>
      <c r="J9" s="8">
        <v>1000</v>
      </c>
      <c r="K9" s="8">
        <v>1200</v>
      </c>
      <c r="L9" s="10" t="s">
        <v>2</v>
      </c>
      <c r="M9" s="10" t="s">
        <v>72</v>
      </c>
      <c r="N9" s="10" t="s">
        <v>2</v>
      </c>
      <c r="O9" s="8">
        <v>200</v>
      </c>
      <c r="P9" s="10" t="s">
        <v>2</v>
      </c>
      <c r="Q9" s="20">
        <v>200</v>
      </c>
      <c r="R9" s="50" t="s">
        <v>2</v>
      </c>
      <c r="S9" s="51" t="s">
        <v>2</v>
      </c>
      <c r="T9" s="51" t="s">
        <v>2</v>
      </c>
      <c r="U9" s="51" t="s">
        <v>2</v>
      </c>
    </row>
    <row r="10" spans="1:21" ht="15">
      <c r="A10" s="11" t="s">
        <v>45</v>
      </c>
      <c r="B10" s="10" t="s">
        <v>2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  <c r="L10" s="10" t="s">
        <v>72</v>
      </c>
      <c r="M10" s="10" t="s">
        <v>72</v>
      </c>
      <c r="N10" s="10" t="s">
        <v>2</v>
      </c>
      <c r="O10" s="8">
        <v>100</v>
      </c>
      <c r="P10" s="10">
        <v>0</v>
      </c>
      <c r="Q10" s="10">
        <v>0</v>
      </c>
      <c r="R10" s="50">
        <v>0</v>
      </c>
      <c r="S10" s="51">
        <v>0</v>
      </c>
      <c r="T10" s="51">
        <v>0</v>
      </c>
      <c r="U10" s="51">
        <v>0</v>
      </c>
    </row>
    <row r="11" spans="1:21" ht="15">
      <c r="A11" s="11" t="s">
        <v>42</v>
      </c>
      <c r="B11" s="16">
        <v>3700</v>
      </c>
      <c r="C11" s="10" t="s">
        <v>2</v>
      </c>
      <c r="D11" s="28">
        <v>4000</v>
      </c>
      <c r="E11" s="10">
        <v>4460</v>
      </c>
      <c r="F11" s="10">
        <v>4000</v>
      </c>
      <c r="G11" s="10" t="s">
        <v>2</v>
      </c>
      <c r="H11" s="8">
        <v>3300</v>
      </c>
      <c r="I11" s="10" t="s">
        <v>2</v>
      </c>
      <c r="J11" s="8">
        <v>2700</v>
      </c>
      <c r="K11" s="8">
        <v>3000</v>
      </c>
      <c r="L11" s="10" t="s">
        <v>2</v>
      </c>
      <c r="M11" s="10" t="s">
        <v>72</v>
      </c>
      <c r="N11" s="10" t="s">
        <v>2</v>
      </c>
      <c r="O11" s="8">
        <v>1300</v>
      </c>
      <c r="P11" s="8">
        <v>1100</v>
      </c>
      <c r="Q11" s="20">
        <v>1200</v>
      </c>
      <c r="R11" s="3">
        <v>600</v>
      </c>
      <c r="S11" s="10" t="s">
        <v>2</v>
      </c>
      <c r="T11" s="16">
        <v>700</v>
      </c>
      <c r="U11" s="51" t="s">
        <v>2</v>
      </c>
    </row>
    <row r="12" spans="1:21" ht="15">
      <c r="A12" s="11" t="s">
        <v>24</v>
      </c>
      <c r="B12" s="26">
        <v>29700</v>
      </c>
      <c r="C12" s="26">
        <v>32800</v>
      </c>
      <c r="D12" s="28">
        <v>27400</v>
      </c>
      <c r="E12" s="10">
        <v>34000</v>
      </c>
      <c r="F12" s="8">
        <v>33900</v>
      </c>
      <c r="G12" s="8">
        <v>38500</v>
      </c>
      <c r="H12" s="8">
        <v>30100</v>
      </c>
      <c r="I12" s="8">
        <v>34300</v>
      </c>
      <c r="J12" s="8">
        <v>32000</v>
      </c>
      <c r="K12" s="8">
        <v>32600</v>
      </c>
      <c r="L12" s="8">
        <v>31400</v>
      </c>
      <c r="M12" s="8">
        <v>31000</v>
      </c>
      <c r="N12" s="8">
        <v>27500</v>
      </c>
      <c r="O12" s="8">
        <v>25700</v>
      </c>
      <c r="P12" s="8">
        <v>25700</v>
      </c>
      <c r="Q12" s="20">
        <v>27500</v>
      </c>
      <c r="R12" s="8">
        <v>23500</v>
      </c>
      <c r="S12" s="8">
        <v>24300</v>
      </c>
      <c r="T12" s="16">
        <v>21500</v>
      </c>
      <c r="U12" s="16">
        <v>20200</v>
      </c>
    </row>
    <row r="13" spans="1:21" ht="15">
      <c r="A13" s="11" t="s">
        <v>43</v>
      </c>
      <c r="B13" s="16">
        <v>3100</v>
      </c>
      <c r="C13" s="10" t="s">
        <v>2</v>
      </c>
      <c r="D13" s="28">
        <v>3290</v>
      </c>
      <c r="E13" s="10" t="s">
        <v>2</v>
      </c>
      <c r="F13" s="10">
        <v>3500</v>
      </c>
      <c r="G13" s="10">
        <v>4000</v>
      </c>
      <c r="H13" s="8">
        <v>3930</v>
      </c>
      <c r="I13" s="10" t="s">
        <v>2</v>
      </c>
      <c r="J13" s="8">
        <v>3000</v>
      </c>
      <c r="K13" s="8">
        <v>2500</v>
      </c>
      <c r="L13" s="10" t="s">
        <v>2</v>
      </c>
      <c r="M13" s="8">
        <v>1300</v>
      </c>
      <c r="N13" s="10">
        <v>800</v>
      </c>
      <c r="O13" s="8">
        <v>600</v>
      </c>
      <c r="P13" s="10" t="s">
        <v>2</v>
      </c>
      <c r="Q13" s="20">
        <v>900</v>
      </c>
      <c r="R13" s="3">
        <v>700</v>
      </c>
      <c r="S13" s="8">
        <v>1000</v>
      </c>
      <c r="T13" s="16">
        <v>500</v>
      </c>
      <c r="U13" s="51" t="s">
        <v>2</v>
      </c>
    </row>
    <row r="14" spans="1:21" ht="15">
      <c r="A14" s="11" t="s">
        <v>46</v>
      </c>
      <c r="B14" s="10" t="s">
        <v>2</v>
      </c>
      <c r="C14" s="10" t="s">
        <v>2</v>
      </c>
      <c r="D14" s="28">
        <v>1100</v>
      </c>
      <c r="E14" s="10">
        <v>1140</v>
      </c>
      <c r="F14" s="10">
        <v>800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72</v>
      </c>
      <c r="M14" s="10" t="s">
        <v>72</v>
      </c>
      <c r="N14" s="10" t="s">
        <v>2</v>
      </c>
      <c r="O14" s="8">
        <v>300</v>
      </c>
      <c r="P14" s="8">
        <v>400</v>
      </c>
      <c r="Q14" s="20">
        <v>200</v>
      </c>
      <c r="R14" s="50" t="s">
        <v>2</v>
      </c>
      <c r="S14" s="10">
        <v>0</v>
      </c>
      <c r="T14" s="51" t="s">
        <v>2</v>
      </c>
      <c r="U14" s="51" t="s">
        <v>2</v>
      </c>
    </row>
    <row r="15" spans="1:21" ht="15">
      <c r="A15" s="11" t="s">
        <v>25</v>
      </c>
      <c r="B15" s="10" t="s">
        <v>2</v>
      </c>
      <c r="C15" s="10" t="s">
        <v>2</v>
      </c>
      <c r="D15" s="10" t="s">
        <v>2</v>
      </c>
      <c r="E15" s="10">
        <v>1300</v>
      </c>
      <c r="F15" s="10" t="s">
        <v>2</v>
      </c>
      <c r="G15" s="10">
        <v>1100</v>
      </c>
      <c r="H15" s="10">
        <v>900</v>
      </c>
      <c r="I15" s="10">
        <v>570</v>
      </c>
      <c r="J15" s="10" t="s">
        <v>2</v>
      </c>
      <c r="K15" s="8">
        <v>600</v>
      </c>
      <c r="L15" s="10" t="s">
        <v>72</v>
      </c>
      <c r="M15" s="8">
        <v>500</v>
      </c>
      <c r="N15" s="10" t="s">
        <v>2</v>
      </c>
      <c r="O15" s="8">
        <v>300</v>
      </c>
      <c r="P15" s="8">
        <v>300</v>
      </c>
      <c r="Q15" s="20">
        <v>500</v>
      </c>
      <c r="R15" s="3">
        <v>300</v>
      </c>
      <c r="S15" s="51" t="s">
        <v>2</v>
      </c>
      <c r="T15" s="51" t="s">
        <v>2</v>
      </c>
      <c r="U15" s="51" t="s">
        <v>2</v>
      </c>
    </row>
    <row r="16" spans="1:21" ht="15">
      <c r="A16" s="11" t="s">
        <v>8</v>
      </c>
      <c r="B16" s="10" t="s">
        <v>2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2</v>
      </c>
      <c r="H16" s="10" t="s">
        <v>2</v>
      </c>
      <c r="I16" s="10" t="s">
        <v>2</v>
      </c>
      <c r="J16" s="10" t="s">
        <v>2</v>
      </c>
      <c r="K16" s="10" t="s">
        <v>2</v>
      </c>
      <c r="L16" s="10" t="s">
        <v>2</v>
      </c>
      <c r="M16" s="10" t="s">
        <v>2</v>
      </c>
      <c r="N16" s="10" t="s">
        <v>72</v>
      </c>
      <c r="O16" s="8">
        <v>1700</v>
      </c>
      <c r="P16" s="8">
        <v>1800</v>
      </c>
      <c r="Q16" s="20">
        <v>1600</v>
      </c>
      <c r="R16" s="8">
        <v>1600</v>
      </c>
      <c r="S16" s="8">
        <v>1700</v>
      </c>
      <c r="T16" s="10">
        <v>1500</v>
      </c>
      <c r="U16" s="10">
        <v>1500</v>
      </c>
    </row>
    <row r="17" spans="1:21" ht="15">
      <c r="A17" s="11" t="s">
        <v>50</v>
      </c>
      <c r="B17" s="26">
        <v>3300</v>
      </c>
      <c r="C17" s="26">
        <v>3100</v>
      </c>
      <c r="D17" s="28">
        <v>3370</v>
      </c>
      <c r="E17" s="10" t="s">
        <v>2</v>
      </c>
      <c r="F17" s="10">
        <v>3700</v>
      </c>
      <c r="G17" s="10" t="s">
        <v>2</v>
      </c>
      <c r="H17" s="8">
        <v>4100</v>
      </c>
      <c r="I17" s="8">
        <v>3300</v>
      </c>
      <c r="J17" s="8">
        <v>3500</v>
      </c>
      <c r="K17" s="8">
        <v>4300</v>
      </c>
      <c r="L17" s="10" t="s">
        <v>72</v>
      </c>
      <c r="M17" s="10" t="s">
        <v>72</v>
      </c>
      <c r="N17" s="8">
        <v>2300</v>
      </c>
      <c r="O17" s="8">
        <v>3200</v>
      </c>
      <c r="P17" s="8">
        <v>3300</v>
      </c>
      <c r="Q17" s="20">
        <v>2300</v>
      </c>
      <c r="R17" s="8">
        <v>1600</v>
      </c>
      <c r="S17" s="8">
        <v>1900</v>
      </c>
      <c r="T17" s="10">
        <v>2000</v>
      </c>
      <c r="U17" s="10">
        <v>1500</v>
      </c>
    </row>
    <row r="18" spans="1:21" ht="15">
      <c r="A18" s="11" t="s">
        <v>26</v>
      </c>
      <c r="B18" s="10" t="s">
        <v>2</v>
      </c>
      <c r="C18" s="10" t="s">
        <v>2</v>
      </c>
      <c r="D18" s="28">
        <v>1390</v>
      </c>
      <c r="E18" s="10">
        <v>1570</v>
      </c>
      <c r="F18" s="10" t="s">
        <v>2</v>
      </c>
      <c r="G18" s="10">
        <v>2700</v>
      </c>
      <c r="H18" s="10">
        <v>1800</v>
      </c>
      <c r="I18" s="10">
        <v>2200</v>
      </c>
      <c r="J18" s="10" t="s">
        <v>2</v>
      </c>
      <c r="K18" s="8">
        <v>1600</v>
      </c>
      <c r="L18" s="10" t="s">
        <v>72</v>
      </c>
      <c r="M18" s="8">
        <v>1300</v>
      </c>
      <c r="N18" s="8">
        <v>1000</v>
      </c>
      <c r="O18" s="8">
        <v>900</v>
      </c>
      <c r="P18" s="8">
        <v>900</v>
      </c>
      <c r="Q18" s="20">
        <v>1000</v>
      </c>
      <c r="R18" s="3">
        <v>500</v>
      </c>
      <c r="S18" s="8">
        <v>500</v>
      </c>
      <c r="T18" s="51" t="s">
        <v>2</v>
      </c>
      <c r="U18" s="51" t="s">
        <v>2</v>
      </c>
    </row>
    <row r="19" spans="1:21" ht="15">
      <c r="A19" s="11" t="s">
        <v>51</v>
      </c>
      <c r="B19" s="10" t="s">
        <v>2</v>
      </c>
      <c r="C19" s="10" t="s">
        <v>2</v>
      </c>
      <c r="D19" s="10" t="s">
        <v>2</v>
      </c>
      <c r="E19" s="10" t="s">
        <v>2</v>
      </c>
      <c r="F19" s="10" t="s">
        <v>2</v>
      </c>
      <c r="G19" s="10" t="s">
        <v>2</v>
      </c>
      <c r="H19" s="10" t="s">
        <v>2</v>
      </c>
      <c r="I19" s="10" t="s">
        <v>2</v>
      </c>
      <c r="J19" s="10" t="s">
        <v>2</v>
      </c>
      <c r="K19" s="10" t="s">
        <v>2</v>
      </c>
      <c r="L19" s="10" t="s">
        <v>72</v>
      </c>
      <c r="M19" s="10" t="s">
        <v>72</v>
      </c>
      <c r="N19" s="10" t="s">
        <v>2</v>
      </c>
      <c r="O19" s="10">
        <v>0</v>
      </c>
      <c r="P19" s="10">
        <v>100</v>
      </c>
      <c r="Q19" s="10" t="s">
        <v>2</v>
      </c>
      <c r="R19" s="50">
        <v>0</v>
      </c>
      <c r="S19" s="51">
        <v>0</v>
      </c>
      <c r="T19" s="51">
        <v>0</v>
      </c>
      <c r="U19" s="51">
        <v>0</v>
      </c>
    </row>
    <row r="20" spans="1:21" ht="15">
      <c r="A20" s="11" t="s">
        <v>52</v>
      </c>
      <c r="B20" s="10" t="s">
        <v>2</v>
      </c>
      <c r="C20" s="16">
        <v>1800</v>
      </c>
      <c r="D20" s="10" t="s">
        <v>2</v>
      </c>
      <c r="E20" s="10">
        <v>2570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72</v>
      </c>
      <c r="M20" s="10" t="s">
        <v>72</v>
      </c>
      <c r="N20" s="10">
        <v>1000</v>
      </c>
      <c r="O20" s="8">
        <v>1100</v>
      </c>
      <c r="P20" s="10">
        <v>900</v>
      </c>
      <c r="Q20" s="10" t="s">
        <v>2</v>
      </c>
      <c r="R20" s="3">
        <v>300</v>
      </c>
      <c r="S20" s="10">
        <v>0</v>
      </c>
      <c r="T20" s="51" t="s">
        <v>2</v>
      </c>
      <c r="U20" s="51" t="s">
        <v>2</v>
      </c>
    </row>
    <row r="21" spans="1:21" ht="15">
      <c r="A21" s="11" t="s">
        <v>13</v>
      </c>
      <c r="B21" s="26">
        <v>4400</v>
      </c>
      <c r="C21" s="26">
        <v>6900</v>
      </c>
      <c r="D21" s="28">
        <v>6970</v>
      </c>
      <c r="E21" s="10">
        <v>6960</v>
      </c>
      <c r="F21" s="8">
        <v>6100</v>
      </c>
      <c r="G21" s="8">
        <v>6800</v>
      </c>
      <c r="H21" s="8">
        <v>6200</v>
      </c>
      <c r="I21" s="8">
        <v>8100</v>
      </c>
      <c r="J21" s="8">
        <v>7100</v>
      </c>
      <c r="K21" s="8">
        <v>6300</v>
      </c>
      <c r="L21" s="8">
        <v>6000</v>
      </c>
      <c r="M21" s="8">
        <v>4000</v>
      </c>
      <c r="N21" s="8">
        <v>3500</v>
      </c>
      <c r="O21" s="8">
        <v>3100</v>
      </c>
      <c r="P21" s="8">
        <v>2800</v>
      </c>
      <c r="Q21" s="20">
        <v>2900</v>
      </c>
      <c r="R21" s="8">
        <v>2100</v>
      </c>
      <c r="S21" s="8">
        <v>2300</v>
      </c>
      <c r="T21" s="10">
        <v>2000</v>
      </c>
      <c r="U21" s="10">
        <v>1900</v>
      </c>
    </row>
    <row r="22" spans="1:21" ht="15">
      <c r="A22" s="11" t="s">
        <v>9</v>
      </c>
      <c r="B22" s="10" t="s">
        <v>2</v>
      </c>
      <c r="C22" s="10" t="s">
        <v>2</v>
      </c>
      <c r="D22" s="10" t="s">
        <v>2</v>
      </c>
      <c r="E22" s="10" t="s">
        <v>2</v>
      </c>
      <c r="F22" s="10" t="s">
        <v>2</v>
      </c>
      <c r="G22" s="10" t="s">
        <v>2</v>
      </c>
      <c r="H22" s="10" t="s">
        <v>2</v>
      </c>
      <c r="I22" s="10" t="s">
        <v>2</v>
      </c>
      <c r="J22" s="10" t="s">
        <v>2</v>
      </c>
      <c r="K22" s="10" t="s">
        <v>2</v>
      </c>
      <c r="L22" s="10" t="s">
        <v>2</v>
      </c>
      <c r="M22" s="10" t="s">
        <v>2</v>
      </c>
      <c r="N22" s="10" t="s">
        <v>72</v>
      </c>
      <c r="O22" s="8">
        <v>300</v>
      </c>
      <c r="P22" s="8">
        <v>400</v>
      </c>
      <c r="Q22" s="10" t="s">
        <v>2</v>
      </c>
      <c r="R22" s="50">
        <v>0</v>
      </c>
      <c r="S22" s="51">
        <v>0</v>
      </c>
      <c r="T22" s="51">
        <v>0</v>
      </c>
      <c r="U22" s="51">
        <v>0</v>
      </c>
    </row>
    <row r="23" spans="1:21" ht="15">
      <c r="A23" s="11" t="s">
        <v>10</v>
      </c>
      <c r="B23" s="10" t="s">
        <v>2</v>
      </c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0" t="s">
        <v>2</v>
      </c>
      <c r="K23" s="10" t="s">
        <v>2</v>
      </c>
      <c r="L23" s="10" t="s">
        <v>2</v>
      </c>
      <c r="M23" s="10" t="s">
        <v>2</v>
      </c>
      <c r="N23" s="10" t="s">
        <v>72</v>
      </c>
      <c r="O23" s="8">
        <v>300</v>
      </c>
      <c r="P23" s="8">
        <v>300</v>
      </c>
      <c r="Q23" s="10" t="s">
        <v>2</v>
      </c>
      <c r="R23" s="3">
        <v>700</v>
      </c>
      <c r="S23" s="8">
        <v>500</v>
      </c>
      <c r="T23" s="10">
        <v>200</v>
      </c>
      <c r="U23" s="10">
        <v>900</v>
      </c>
    </row>
    <row r="24" spans="1:21" ht="15">
      <c r="A24" s="11" t="s">
        <v>34</v>
      </c>
      <c r="B24" s="10" t="s">
        <v>2</v>
      </c>
      <c r="C24" s="10" t="s">
        <v>2</v>
      </c>
      <c r="D24" s="10" t="s">
        <v>2</v>
      </c>
      <c r="E24" s="10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  <c r="L24" s="10" t="s">
        <v>2</v>
      </c>
      <c r="M24" s="10" t="s">
        <v>72</v>
      </c>
      <c r="N24" s="10" t="s">
        <v>2</v>
      </c>
      <c r="O24" s="10">
        <v>0</v>
      </c>
      <c r="P24" s="10">
        <v>0</v>
      </c>
      <c r="Q24" s="10">
        <v>0</v>
      </c>
      <c r="R24" s="50">
        <v>0</v>
      </c>
      <c r="S24" s="51">
        <v>0</v>
      </c>
      <c r="T24" s="51">
        <v>0</v>
      </c>
      <c r="U24" s="51" t="s">
        <v>2</v>
      </c>
    </row>
    <row r="25" spans="1:21" ht="15">
      <c r="A25" s="11" t="s">
        <v>14</v>
      </c>
      <c r="B25" s="26">
        <v>9600</v>
      </c>
      <c r="C25" s="26">
        <v>15700</v>
      </c>
      <c r="D25" s="28">
        <v>16300</v>
      </c>
      <c r="E25" s="10">
        <v>15000</v>
      </c>
      <c r="F25" s="8">
        <v>13000</v>
      </c>
      <c r="G25" s="8">
        <v>13500</v>
      </c>
      <c r="H25" s="10" t="s">
        <v>2</v>
      </c>
      <c r="I25" s="8">
        <v>13400</v>
      </c>
      <c r="J25" s="8">
        <v>12100</v>
      </c>
      <c r="K25" s="8">
        <v>11400</v>
      </c>
      <c r="L25" s="8">
        <v>9600</v>
      </c>
      <c r="M25" s="8">
        <v>7900</v>
      </c>
      <c r="N25" s="8">
        <v>7900</v>
      </c>
      <c r="O25" s="8">
        <v>8100</v>
      </c>
      <c r="P25" s="8">
        <v>7100</v>
      </c>
      <c r="Q25" s="20">
        <v>5100</v>
      </c>
      <c r="R25" s="8">
        <v>4300</v>
      </c>
      <c r="S25" s="8">
        <v>4700</v>
      </c>
      <c r="T25" s="10">
        <v>4400</v>
      </c>
      <c r="U25" s="10">
        <v>3300</v>
      </c>
    </row>
    <row r="26" spans="1:21" ht="15">
      <c r="A26" s="11" t="s">
        <v>53</v>
      </c>
      <c r="B26" s="10" t="s">
        <v>2</v>
      </c>
      <c r="C26" s="10" t="s">
        <v>2</v>
      </c>
      <c r="D26" s="10" t="s">
        <v>2</v>
      </c>
      <c r="E26" s="10" t="s">
        <v>2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72</v>
      </c>
      <c r="M26" s="10">
        <v>0</v>
      </c>
      <c r="N26" s="10" t="s">
        <v>2</v>
      </c>
      <c r="O26" s="10">
        <v>0</v>
      </c>
      <c r="P26" s="10">
        <v>0</v>
      </c>
      <c r="Q26" s="10">
        <v>0</v>
      </c>
      <c r="R26" s="50">
        <v>0</v>
      </c>
      <c r="S26" s="51">
        <v>0</v>
      </c>
      <c r="T26" s="51">
        <v>0</v>
      </c>
      <c r="U26" s="51">
        <v>0</v>
      </c>
    </row>
    <row r="27" spans="1:21" ht="15">
      <c r="A27" s="13" t="s">
        <v>11</v>
      </c>
      <c r="B27" s="10" t="s">
        <v>2</v>
      </c>
      <c r="C27" s="10" t="s">
        <v>2</v>
      </c>
      <c r="D27" s="10" t="s">
        <v>2</v>
      </c>
      <c r="E27" s="10" t="s">
        <v>2</v>
      </c>
      <c r="F27" s="10" t="s">
        <v>2</v>
      </c>
      <c r="G27" s="10" t="s">
        <v>2</v>
      </c>
      <c r="H27" s="10" t="s">
        <v>2</v>
      </c>
      <c r="I27" s="33" t="s">
        <v>75</v>
      </c>
      <c r="J27" s="33" t="s">
        <v>75</v>
      </c>
      <c r="K27" s="33" t="s">
        <v>75</v>
      </c>
      <c r="L27" s="33" t="s">
        <v>75</v>
      </c>
      <c r="M27" s="10" t="s">
        <v>2</v>
      </c>
      <c r="N27" s="10" t="s">
        <v>72</v>
      </c>
      <c r="O27" s="10">
        <v>0</v>
      </c>
      <c r="P27" s="10">
        <v>0</v>
      </c>
      <c r="Q27" s="10">
        <v>0</v>
      </c>
      <c r="R27" s="50">
        <v>0</v>
      </c>
      <c r="S27" s="51">
        <v>0</v>
      </c>
      <c r="T27" s="51">
        <v>0</v>
      </c>
      <c r="U27" s="51">
        <v>0</v>
      </c>
    </row>
    <row r="28" spans="1:21" ht="15">
      <c r="A28" s="11" t="s">
        <v>27</v>
      </c>
      <c r="B28" s="26">
        <v>1550</v>
      </c>
      <c r="C28" s="26">
        <v>3000</v>
      </c>
      <c r="D28" s="28">
        <v>2000</v>
      </c>
      <c r="E28" s="10">
        <v>2300</v>
      </c>
      <c r="F28" s="8">
        <v>2050</v>
      </c>
      <c r="G28" s="8">
        <v>2600</v>
      </c>
      <c r="H28" s="10" t="s">
        <v>2</v>
      </c>
      <c r="I28" s="8">
        <v>2000</v>
      </c>
      <c r="J28" s="8">
        <v>2100</v>
      </c>
      <c r="K28" s="8">
        <v>2000</v>
      </c>
      <c r="L28" s="10" t="s">
        <v>72</v>
      </c>
      <c r="M28" s="8">
        <v>1300</v>
      </c>
      <c r="N28" s="8">
        <v>1000</v>
      </c>
      <c r="O28" s="8">
        <v>800</v>
      </c>
      <c r="P28" s="8">
        <v>700</v>
      </c>
      <c r="Q28" s="20">
        <v>700</v>
      </c>
      <c r="R28" s="3">
        <v>300</v>
      </c>
      <c r="S28" s="10" t="s">
        <v>2</v>
      </c>
      <c r="T28" s="28">
        <v>200</v>
      </c>
      <c r="U28" s="51" t="s">
        <v>2</v>
      </c>
    </row>
    <row r="29" spans="1:21" ht="15">
      <c r="A29" s="11" t="s">
        <v>5</v>
      </c>
      <c r="B29" s="26">
        <v>4100</v>
      </c>
      <c r="C29" s="16">
        <v>9700</v>
      </c>
      <c r="D29" s="28">
        <v>7190</v>
      </c>
      <c r="E29" s="10">
        <v>10100</v>
      </c>
      <c r="F29" s="10">
        <v>9100</v>
      </c>
      <c r="G29" s="10">
        <v>8900</v>
      </c>
      <c r="H29" s="10">
        <v>6600</v>
      </c>
      <c r="I29" s="10" t="s">
        <v>2</v>
      </c>
      <c r="J29" s="10" t="s">
        <v>2</v>
      </c>
      <c r="K29" s="8">
        <v>6200</v>
      </c>
      <c r="L29" s="8">
        <v>4100</v>
      </c>
      <c r="M29" s="8">
        <v>3000</v>
      </c>
      <c r="N29" s="8">
        <v>3100</v>
      </c>
      <c r="O29" s="8">
        <v>1900</v>
      </c>
      <c r="P29" s="8">
        <v>2000</v>
      </c>
      <c r="Q29" s="20">
        <v>2100</v>
      </c>
      <c r="R29" s="8">
        <v>2300</v>
      </c>
      <c r="S29" s="8">
        <v>2600</v>
      </c>
      <c r="T29" s="10">
        <v>1700</v>
      </c>
      <c r="U29" s="10">
        <v>1600</v>
      </c>
    </row>
    <row r="30" spans="1:21" ht="15">
      <c r="A30" s="11" t="s">
        <v>6</v>
      </c>
      <c r="B30" s="26">
        <v>1500</v>
      </c>
      <c r="C30" s="10" t="s">
        <v>2</v>
      </c>
      <c r="D30" s="28">
        <v>1030</v>
      </c>
      <c r="E30" s="10">
        <v>800</v>
      </c>
      <c r="F30" s="10">
        <v>800</v>
      </c>
      <c r="G30" s="10">
        <v>700</v>
      </c>
      <c r="H30" s="10">
        <v>700</v>
      </c>
      <c r="I30" s="10" t="s">
        <v>2</v>
      </c>
      <c r="J30" s="10" t="s">
        <v>2</v>
      </c>
      <c r="K30" s="10" t="s">
        <v>2</v>
      </c>
      <c r="L30" s="10" t="s">
        <v>72</v>
      </c>
      <c r="M30" s="10" t="s">
        <v>72</v>
      </c>
      <c r="N30" s="10" t="s">
        <v>2</v>
      </c>
      <c r="O30" s="10" t="s">
        <v>2</v>
      </c>
      <c r="P30" s="10" t="s">
        <v>2</v>
      </c>
      <c r="Q30" s="10" t="s">
        <v>2</v>
      </c>
      <c r="R30" s="50" t="s">
        <v>2</v>
      </c>
      <c r="S30" s="51" t="s">
        <v>2</v>
      </c>
      <c r="T30" s="51">
        <v>0</v>
      </c>
      <c r="U30" s="51" t="s">
        <v>2</v>
      </c>
    </row>
    <row r="31" spans="1:21" ht="15">
      <c r="A31" s="11" t="s">
        <v>15</v>
      </c>
      <c r="B31" s="26">
        <v>16700</v>
      </c>
      <c r="C31" s="26">
        <v>25100</v>
      </c>
      <c r="D31" s="28">
        <v>17700</v>
      </c>
      <c r="E31" s="10">
        <v>24000</v>
      </c>
      <c r="F31" s="8">
        <v>20200</v>
      </c>
      <c r="G31" s="8">
        <v>24600</v>
      </c>
      <c r="H31" s="8">
        <v>21400</v>
      </c>
      <c r="I31" s="8">
        <v>23500</v>
      </c>
      <c r="J31" s="8">
        <v>21200</v>
      </c>
      <c r="K31" s="8">
        <v>19900</v>
      </c>
      <c r="L31" s="8">
        <v>18400</v>
      </c>
      <c r="M31" s="8">
        <v>15900</v>
      </c>
      <c r="N31" s="8">
        <v>13600</v>
      </c>
      <c r="O31" s="8">
        <v>13300</v>
      </c>
      <c r="P31" s="8">
        <v>11900</v>
      </c>
      <c r="Q31" s="20">
        <v>10800</v>
      </c>
      <c r="R31" s="8">
        <v>5200</v>
      </c>
      <c r="S31" s="8">
        <v>5100</v>
      </c>
      <c r="T31" s="10">
        <v>10600</v>
      </c>
      <c r="U31" s="10">
        <v>9700</v>
      </c>
    </row>
    <row r="32" spans="1:21" ht="15">
      <c r="A32" s="11" t="s">
        <v>28</v>
      </c>
      <c r="B32" s="26">
        <v>2500</v>
      </c>
      <c r="C32" s="26">
        <v>4200</v>
      </c>
      <c r="D32" s="28">
        <v>3600</v>
      </c>
      <c r="E32" s="10">
        <v>4480</v>
      </c>
      <c r="F32" s="8">
        <v>4200</v>
      </c>
      <c r="G32" s="8">
        <v>6200</v>
      </c>
      <c r="H32" s="8">
        <v>4200</v>
      </c>
      <c r="I32" s="8">
        <v>6000</v>
      </c>
      <c r="J32" s="8">
        <v>5500</v>
      </c>
      <c r="K32" s="8">
        <v>5600</v>
      </c>
      <c r="L32" s="8">
        <v>4400</v>
      </c>
      <c r="M32" s="8">
        <v>3700</v>
      </c>
      <c r="N32" s="8">
        <v>3400</v>
      </c>
      <c r="O32" s="8">
        <v>2600</v>
      </c>
      <c r="P32" s="8">
        <v>2100</v>
      </c>
      <c r="Q32" s="20">
        <v>1800</v>
      </c>
      <c r="R32" s="3">
        <v>900</v>
      </c>
      <c r="S32" s="8">
        <v>800</v>
      </c>
      <c r="T32" s="10">
        <v>1200</v>
      </c>
      <c r="U32" s="10">
        <v>1900</v>
      </c>
    </row>
    <row r="33" spans="1:21" ht="15">
      <c r="A33" s="11" t="s">
        <v>16</v>
      </c>
      <c r="B33" s="26">
        <v>10400</v>
      </c>
      <c r="C33" s="26">
        <v>16700</v>
      </c>
      <c r="D33" s="28">
        <v>13400</v>
      </c>
      <c r="E33" s="10">
        <v>15800</v>
      </c>
      <c r="F33" s="8">
        <v>13000</v>
      </c>
      <c r="G33" s="8">
        <v>14800</v>
      </c>
      <c r="H33" s="8">
        <v>13600</v>
      </c>
      <c r="I33" s="8">
        <v>15800</v>
      </c>
      <c r="J33" s="8">
        <v>12500</v>
      </c>
      <c r="K33" s="8">
        <v>13300</v>
      </c>
      <c r="L33" s="8">
        <v>12300</v>
      </c>
      <c r="M33" s="8">
        <v>10700</v>
      </c>
      <c r="N33" s="8">
        <v>13800</v>
      </c>
      <c r="O33" s="8">
        <v>9400</v>
      </c>
      <c r="P33" s="8">
        <v>8100</v>
      </c>
      <c r="Q33" s="20">
        <v>5700</v>
      </c>
      <c r="R33" s="8">
        <v>5100</v>
      </c>
      <c r="S33" s="8">
        <v>5800</v>
      </c>
      <c r="T33" s="10">
        <v>9100</v>
      </c>
      <c r="U33" s="10">
        <v>6300</v>
      </c>
    </row>
    <row r="34" spans="1:21" ht="15">
      <c r="A34" s="11" t="s">
        <v>35</v>
      </c>
      <c r="B34" s="10" t="s">
        <v>2</v>
      </c>
      <c r="C34" s="10" t="s">
        <v>2</v>
      </c>
      <c r="D34" s="28">
        <v>2160</v>
      </c>
      <c r="E34" s="10" t="s">
        <v>2</v>
      </c>
      <c r="F34" s="10" t="s">
        <v>2</v>
      </c>
      <c r="G34" s="10" t="s">
        <v>2</v>
      </c>
      <c r="H34" s="10" t="s">
        <v>2</v>
      </c>
      <c r="I34" s="10">
        <v>2700</v>
      </c>
      <c r="J34" s="10" t="s">
        <v>2</v>
      </c>
      <c r="K34" s="8">
        <v>2800</v>
      </c>
      <c r="L34" s="10" t="s">
        <v>2</v>
      </c>
      <c r="M34" s="8">
        <v>2200</v>
      </c>
      <c r="N34" s="8">
        <v>1100</v>
      </c>
      <c r="O34" s="8">
        <v>800</v>
      </c>
      <c r="P34" s="8">
        <v>1700</v>
      </c>
      <c r="Q34" s="20">
        <v>1800</v>
      </c>
      <c r="R34" s="8">
        <v>1500</v>
      </c>
      <c r="S34" s="8">
        <v>2400</v>
      </c>
      <c r="T34" s="10">
        <v>1300</v>
      </c>
      <c r="U34" s="10">
        <v>700</v>
      </c>
    </row>
    <row r="35" spans="1:21" ht="15">
      <c r="A35" s="11" t="s">
        <v>73</v>
      </c>
      <c r="B35" s="33" t="s">
        <v>72</v>
      </c>
      <c r="C35" s="33" t="s">
        <v>72</v>
      </c>
      <c r="D35" s="33" t="s">
        <v>72</v>
      </c>
      <c r="E35" s="33" t="s">
        <v>72</v>
      </c>
      <c r="F35" s="33" t="s">
        <v>72</v>
      </c>
      <c r="G35" s="33" t="s">
        <v>72</v>
      </c>
      <c r="H35" s="33" t="s">
        <v>72</v>
      </c>
      <c r="I35" s="33" t="s">
        <v>75</v>
      </c>
      <c r="J35" s="33" t="s">
        <v>75</v>
      </c>
      <c r="K35" s="33" t="s">
        <v>75</v>
      </c>
      <c r="L35" s="33" t="s">
        <v>75</v>
      </c>
      <c r="M35" s="10" t="s">
        <v>72</v>
      </c>
      <c r="N35" s="10" t="s">
        <v>2</v>
      </c>
      <c r="O35" s="10" t="s">
        <v>2</v>
      </c>
      <c r="P35" s="10" t="s">
        <v>2</v>
      </c>
      <c r="Q35" s="10">
        <v>0</v>
      </c>
      <c r="R35" s="50">
        <v>0</v>
      </c>
      <c r="S35" s="51">
        <v>0</v>
      </c>
      <c r="T35" s="51">
        <v>0</v>
      </c>
      <c r="U35" s="51">
        <v>0</v>
      </c>
    </row>
    <row r="36" spans="1:21" ht="15">
      <c r="A36" s="11" t="s">
        <v>17</v>
      </c>
      <c r="B36" s="26">
        <v>5800</v>
      </c>
      <c r="C36" s="26">
        <v>19000</v>
      </c>
      <c r="D36" s="28">
        <v>17300</v>
      </c>
      <c r="E36" s="10">
        <v>19300</v>
      </c>
      <c r="F36" s="8">
        <v>20000</v>
      </c>
      <c r="G36" s="8">
        <v>17700</v>
      </c>
      <c r="H36" s="8">
        <v>13200</v>
      </c>
      <c r="I36" s="8">
        <v>21100</v>
      </c>
      <c r="J36" s="8">
        <v>15700</v>
      </c>
      <c r="K36" s="8">
        <v>16700</v>
      </c>
      <c r="L36" s="8">
        <v>15100</v>
      </c>
      <c r="M36" s="8">
        <v>10900</v>
      </c>
      <c r="N36" s="8">
        <v>9600</v>
      </c>
      <c r="O36" s="8">
        <v>12100</v>
      </c>
      <c r="P36" s="8">
        <v>11900</v>
      </c>
      <c r="Q36" s="20">
        <v>8000</v>
      </c>
      <c r="R36" s="8">
        <v>7200</v>
      </c>
      <c r="S36" s="8">
        <v>7500</v>
      </c>
      <c r="T36" s="10">
        <v>9800</v>
      </c>
      <c r="U36" s="10">
        <v>4000</v>
      </c>
    </row>
    <row r="37" spans="1:21" ht="15">
      <c r="A37" s="11" t="s">
        <v>29</v>
      </c>
      <c r="B37" s="26">
        <v>6700</v>
      </c>
      <c r="C37" s="26">
        <v>8850</v>
      </c>
      <c r="D37" s="28">
        <v>7390</v>
      </c>
      <c r="E37" s="10">
        <v>8380</v>
      </c>
      <c r="F37" s="8">
        <v>8500</v>
      </c>
      <c r="G37" s="8">
        <v>8900</v>
      </c>
      <c r="H37" s="8">
        <v>7300</v>
      </c>
      <c r="I37" s="8">
        <v>7980</v>
      </c>
      <c r="J37" s="8">
        <v>6300</v>
      </c>
      <c r="K37" s="8">
        <v>7500</v>
      </c>
      <c r="L37" s="8">
        <v>5900</v>
      </c>
      <c r="M37" s="8">
        <v>4900</v>
      </c>
      <c r="N37" s="8">
        <v>4300</v>
      </c>
      <c r="O37" s="8">
        <v>3700</v>
      </c>
      <c r="P37" s="8">
        <v>3000</v>
      </c>
      <c r="Q37" s="20">
        <v>3300</v>
      </c>
      <c r="R37" s="8">
        <v>2300</v>
      </c>
      <c r="S37" s="8">
        <v>2400</v>
      </c>
      <c r="T37" s="10">
        <v>1600</v>
      </c>
      <c r="U37" s="10">
        <v>1900</v>
      </c>
    </row>
    <row r="38" spans="1:21" ht="15">
      <c r="A38" s="11" t="s">
        <v>30</v>
      </c>
      <c r="B38" s="26">
        <v>7800</v>
      </c>
      <c r="C38" s="26">
        <v>12000</v>
      </c>
      <c r="D38" s="28">
        <v>8990</v>
      </c>
      <c r="E38" s="10">
        <v>11400</v>
      </c>
      <c r="F38" s="8">
        <v>12100</v>
      </c>
      <c r="G38" s="8">
        <v>14000</v>
      </c>
      <c r="H38" s="8">
        <v>10900</v>
      </c>
      <c r="I38" s="8">
        <v>12100</v>
      </c>
      <c r="J38" s="8">
        <v>12200</v>
      </c>
      <c r="K38" s="8">
        <v>12400</v>
      </c>
      <c r="L38" s="8">
        <v>10900</v>
      </c>
      <c r="M38" s="8">
        <v>11200</v>
      </c>
      <c r="N38" s="8">
        <v>8000</v>
      </c>
      <c r="O38" s="8">
        <v>9900</v>
      </c>
      <c r="P38" s="8">
        <v>10400</v>
      </c>
      <c r="Q38" s="20">
        <v>9400</v>
      </c>
      <c r="R38" s="8">
        <v>7300</v>
      </c>
      <c r="S38" s="8">
        <v>7300</v>
      </c>
      <c r="T38" s="10">
        <v>7600</v>
      </c>
      <c r="U38" s="10">
        <v>6900</v>
      </c>
    </row>
    <row r="39" spans="1:21" ht="15">
      <c r="A39" s="11" t="s">
        <v>18</v>
      </c>
      <c r="B39" s="26">
        <v>18400</v>
      </c>
      <c r="C39" s="26">
        <v>24100</v>
      </c>
      <c r="D39" s="28">
        <v>17100</v>
      </c>
      <c r="E39" s="10">
        <v>26000</v>
      </c>
      <c r="F39" s="8">
        <v>23600</v>
      </c>
      <c r="G39" s="8">
        <v>25100</v>
      </c>
      <c r="H39" s="8">
        <v>23700</v>
      </c>
      <c r="I39" s="8">
        <v>27300</v>
      </c>
      <c r="J39" s="8">
        <v>23400</v>
      </c>
      <c r="K39" s="8">
        <v>25000</v>
      </c>
      <c r="L39" s="8">
        <v>23700</v>
      </c>
      <c r="M39" s="8">
        <v>21700</v>
      </c>
      <c r="N39" s="8">
        <v>20300</v>
      </c>
      <c r="O39" s="8">
        <v>19300</v>
      </c>
      <c r="P39" s="8">
        <v>17700</v>
      </c>
      <c r="Q39" s="20">
        <v>14900</v>
      </c>
      <c r="R39" s="8">
        <v>11000</v>
      </c>
      <c r="S39" s="8">
        <v>11200</v>
      </c>
      <c r="T39" s="10">
        <v>15900</v>
      </c>
      <c r="U39" s="10">
        <v>10200</v>
      </c>
    </row>
    <row r="40" spans="1:21" ht="15">
      <c r="A40" s="11" t="s">
        <v>54</v>
      </c>
      <c r="B40" s="26">
        <v>1900</v>
      </c>
      <c r="C40" s="26">
        <v>2100</v>
      </c>
      <c r="D40" s="28">
        <v>1850</v>
      </c>
      <c r="E40" s="10">
        <v>1700</v>
      </c>
      <c r="F40" s="10" t="s">
        <v>2</v>
      </c>
      <c r="G40" s="10" t="s">
        <v>2</v>
      </c>
      <c r="H40" s="10" t="s">
        <v>2</v>
      </c>
      <c r="I40" s="10" t="s">
        <v>2</v>
      </c>
      <c r="J40" s="10" t="s">
        <v>2</v>
      </c>
      <c r="K40" s="10" t="s">
        <v>2</v>
      </c>
      <c r="L40" s="10" t="s">
        <v>72</v>
      </c>
      <c r="M40" s="10" t="s">
        <v>72</v>
      </c>
      <c r="N40" s="10" t="s">
        <v>2</v>
      </c>
      <c r="O40" s="10">
        <v>0</v>
      </c>
      <c r="P40" s="10">
        <v>0</v>
      </c>
      <c r="Q40" s="10">
        <v>0</v>
      </c>
      <c r="R40" s="50">
        <v>0</v>
      </c>
      <c r="S40" s="51">
        <v>0</v>
      </c>
      <c r="T40" s="51" t="s">
        <v>2</v>
      </c>
      <c r="U40" s="51" t="s">
        <v>2</v>
      </c>
    </row>
    <row r="41" spans="1:21" ht="15">
      <c r="A41" s="11" t="s">
        <v>19</v>
      </c>
      <c r="B41" s="26">
        <v>15100</v>
      </c>
      <c r="C41" s="26">
        <v>23600</v>
      </c>
      <c r="D41" s="28">
        <v>22000</v>
      </c>
      <c r="E41" s="10">
        <v>23700</v>
      </c>
      <c r="F41" s="10">
        <v>25100</v>
      </c>
      <c r="G41" s="10" t="s">
        <v>2</v>
      </c>
      <c r="H41" s="8">
        <v>21000</v>
      </c>
      <c r="I41" s="8">
        <v>20800</v>
      </c>
      <c r="J41" s="8">
        <v>19400</v>
      </c>
      <c r="K41" s="8">
        <v>22000</v>
      </c>
      <c r="L41" s="8">
        <v>19500</v>
      </c>
      <c r="M41" s="8">
        <v>16600</v>
      </c>
      <c r="N41" s="8">
        <v>18200</v>
      </c>
      <c r="O41" s="8">
        <v>21000</v>
      </c>
      <c r="P41" s="8">
        <v>18800</v>
      </c>
      <c r="Q41" s="20">
        <v>17000</v>
      </c>
      <c r="R41" s="8">
        <v>16900</v>
      </c>
      <c r="S41" s="8">
        <v>17300</v>
      </c>
      <c r="T41" s="10">
        <v>18300</v>
      </c>
      <c r="U41" s="10">
        <v>12300</v>
      </c>
    </row>
    <row r="42" spans="1:21" ht="15">
      <c r="A42" s="11" t="s">
        <v>31</v>
      </c>
      <c r="B42" s="26">
        <v>3000</v>
      </c>
      <c r="C42" s="26">
        <v>6100</v>
      </c>
      <c r="D42" s="10" t="s">
        <v>2</v>
      </c>
      <c r="E42" s="10">
        <v>7870</v>
      </c>
      <c r="F42" s="10" t="s">
        <v>2</v>
      </c>
      <c r="G42" s="8">
        <v>6500</v>
      </c>
      <c r="H42" s="10" t="s">
        <v>2</v>
      </c>
      <c r="I42" s="8">
        <v>5850</v>
      </c>
      <c r="J42" s="8">
        <v>5600</v>
      </c>
      <c r="K42" s="8">
        <v>3800</v>
      </c>
      <c r="L42" s="8">
        <v>4500</v>
      </c>
      <c r="M42" s="8">
        <v>4300</v>
      </c>
      <c r="N42" s="8">
        <v>3200</v>
      </c>
      <c r="O42" s="8">
        <v>2700</v>
      </c>
      <c r="P42" s="8">
        <v>2400</v>
      </c>
      <c r="Q42" s="20">
        <v>2000</v>
      </c>
      <c r="R42" s="3">
        <v>800</v>
      </c>
      <c r="S42" s="8">
        <v>600</v>
      </c>
      <c r="T42" s="10">
        <v>2300</v>
      </c>
      <c r="U42" s="10">
        <v>2000</v>
      </c>
    </row>
    <row r="43" spans="1:21" ht="15">
      <c r="A43" s="11" t="s">
        <v>32</v>
      </c>
      <c r="B43" s="16">
        <v>2600</v>
      </c>
      <c r="C43" s="10" t="s">
        <v>2</v>
      </c>
      <c r="D43" s="28">
        <v>2310</v>
      </c>
      <c r="E43" s="10">
        <v>2100</v>
      </c>
      <c r="F43" s="10">
        <v>1700</v>
      </c>
      <c r="G43" s="10">
        <v>2200</v>
      </c>
      <c r="H43" s="10">
        <v>1800</v>
      </c>
      <c r="I43" s="10">
        <v>1300</v>
      </c>
      <c r="J43" s="10" t="s">
        <v>2</v>
      </c>
      <c r="K43" s="8">
        <v>1300</v>
      </c>
      <c r="L43" s="8">
        <v>1500</v>
      </c>
      <c r="M43" s="8">
        <v>1000</v>
      </c>
      <c r="N43" s="10" t="s">
        <v>2</v>
      </c>
      <c r="O43" s="8">
        <v>600</v>
      </c>
      <c r="P43" s="8">
        <v>500</v>
      </c>
      <c r="Q43" s="20">
        <v>600</v>
      </c>
      <c r="R43" s="3">
        <v>200</v>
      </c>
      <c r="S43" s="51" t="s">
        <v>2</v>
      </c>
      <c r="T43" s="51" t="s">
        <v>2</v>
      </c>
      <c r="U43" s="51" t="s">
        <v>2</v>
      </c>
    </row>
    <row r="44" spans="1:21" ht="15">
      <c r="A44" s="13" t="s">
        <v>55</v>
      </c>
      <c r="B44" s="10" t="s">
        <v>2</v>
      </c>
      <c r="C44" s="10" t="s">
        <v>2</v>
      </c>
      <c r="D44" s="10" t="s">
        <v>2</v>
      </c>
      <c r="E44" s="10" t="s">
        <v>2</v>
      </c>
      <c r="F44" s="10" t="s">
        <v>2</v>
      </c>
      <c r="G44" s="10" t="s">
        <v>2</v>
      </c>
      <c r="H44" s="10" t="s">
        <v>2</v>
      </c>
      <c r="I44" s="33" t="s">
        <v>75</v>
      </c>
      <c r="J44" s="33" t="s">
        <v>75</v>
      </c>
      <c r="K44" s="33" t="s">
        <v>75</v>
      </c>
      <c r="L44" s="33" t="s">
        <v>75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50">
        <v>0</v>
      </c>
      <c r="S44" s="51">
        <v>0</v>
      </c>
      <c r="T44" s="51">
        <v>0</v>
      </c>
      <c r="U44" s="51">
        <v>0</v>
      </c>
    </row>
    <row r="45" spans="1:21" ht="15">
      <c r="A45" s="13" t="s">
        <v>36</v>
      </c>
      <c r="B45" s="10" t="s">
        <v>2</v>
      </c>
      <c r="C45" s="10" t="s">
        <v>2</v>
      </c>
      <c r="D45" s="28">
        <v>1700</v>
      </c>
      <c r="E45" s="10" t="s">
        <v>2</v>
      </c>
      <c r="F45" s="10" t="s">
        <v>2</v>
      </c>
      <c r="G45" s="10" t="s">
        <v>2</v>
      </c>
      <c r="H45" s="10" t="s">
        <v>2</v>
      </c>
      <c r="I45" s="10" t="s">
        <v>2</v>
      </c>
      <c r="J45" s="10" t="s">
        <v>2</v>
      </c>
      <c r="K45" s="10" t="s">
        <v>2</v>
      </c>
      <c r="L45" s="33" t="s">
        <v>2</v>
      </c>
      <c r="M45" s="10" t="s">
        <v>72</v>
      </c>
      <c r="N45" s="10" t="s">
        <v>2</v>
      </c>
      <c r="O45" s="10">
        <v>0</v>
      </c>
      <c r="P45" s="8">
        <v>200</v>
      </c>
      <c r="Q45" s="20">
        <v>200</v>
      </c>
      <c r="R45" s="50" t="s">
        <v>2</v>
      </c>
      <c r="S45" s="51" t="s">
        <v>2</v>
      </c>
      <c r="T45" s="51" t="s">
        <v>2</v>
      </c>
      <c r="U45" s="51" t="s">
        <v>2</v>
      </c>
    </row>
    <row r="46" spans="1:21" ht="15">
      <c r="A46" s="13" t="s">
        <v>56</v>
      </c>
      <c r="B46" s="10" t="s">
        <v>2</v>
      </c>
      <c r="C46" s="10" t="s">
        <v>2</v>
      </c>
      <c r="D46" s="10" t="s">
        <v>2</v>
      </c>
      <c r="E46" s="10" t="s">
        <v>2</v>
      </c>
      <c r="F46" s="10" t="s">
        <v>2</v>
      </c>
      <c r="G46" s="10" t="s">
        <v>2</v>
      </c>
      <c r="H46" s="10" t="s">
        <v>2</v>
      </c>
      <c r="I46" s="33" t="s">
        <v>75</v>
      </c>
      <c r="J46" s="33" t="s">
        <v>75</v>
      </c>
      <c r="K46" s="33" t="s">
        <v>75</v>
      </c>
      <c r="L46" s="33" t="s">
        <v>75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50">
        <v>0</v>
      </c>
      <c r="S46" s="51">
        <v>0</v>
      </c>
      <c r="T46" s="51">
        <v>0</v>
      </c>
      <c r="U46" s="51">
        <v>0</v>
      </c>
    </row>
    <row r="47" spans="1:21" ht="15">
      <c r="A47" s="13" t="s">
        <v>7</v>
      </c>
      <c r="B47" s="10" t="s">
        <v>2</v>
      </c>
      <c r="C47" s="10" t="s">
        <v>2</v>
      </c>
      <c r="D47" s="10" t="s">
        <v>2</v>
      </c>
      <c r="E47" s="10" t="s">
        <v>2</v>
      </c>
      <c r="F47" s="10" t="s">
        <v>2</v>
      </c>
      <c r="G47" s="10">
        <v>4000</v>
      </c>
      <c r="H47" s="10">
        <v>3300</v>
      </c>
      <c r="I47" s="10" t="s">
        <v>2</v>
      </c>
      <c r="J47" s="10" t="s">
        <v>2</v>
      </c>
      <c r="K47" s="10" t="s">
        <v>2</v>
      </c>
      <c r="L47" s="33" t="s">
        <v>72</v>
      </c>
      <c r="M47" s="10" t="s">
        <v>72</v>
      </c>
      <c r="N47" s="10" t="s">
        <v>2</v>
      </c>
      <c r="O47" s="8">
        <v>1400</v>
      </c>
      <c r="P47" s="10" t="s">
        <v>2</v>
      </c>
      <c r="Q47" s="10" t="s">
        <v>2</v>
      </c>
      <c r="R47" s="50" t="s">
        <v>2</v>
      </c>
      <c r="S47" s="51" t="s">
        <v>2</v>
      </c>
      <c r="T47" s="10">
        <v>400</v>
      </c>
      <c r="U47" s="51" t="s">
        <v>2</v>
      </c>
    </row>
    <row r="48" spans="1:21" ht="15">
      <c r="A48" s="13" t="s">
        <v>37</v>
      </c>
      <c r="B48" s="10" t="s">
        <v>2</v>
      </c>
      <c r="C48" s="10" t="s">
        <v>2</v>
      </c>
      <c r="D48" s="10" t="s">
        <v>2</v>
      </c>
      <c r="E48" s="10" t="s">
        <v>2</v>
      </c>
      <c r="F48" s="10" t="s">
        <v>2</v>
      </c>
      <c r="G48" s="10" t="s">
        <v>2</v>
      </c>
      <c r="H48" s="10" t="s">
        <v>2</v>
      </c>
      <c r="I48" s="10">
        <v>500</v>
      </c>
      <c r="J48" s="10" t="s">
        <v>2</v>
      </c>
      <c r="K48" s="10" t="s">
        <v>2</v>
      </c>
      <c r="L48" s="33" t="s">
        <v>2</v>
      </c>
      <c r="M48" s="10">
        <v>0</v>
      </c>
      <c r="N48" s="10">
        <v>0</v>
      </c>
      <c r="O48" s="10">
        <v>0</v>
      </c>
      <c r="P48" s="8">
        <v>300</v>
      </c>
      <c r="Q48" s="20">
        <v>400</v>
      </c>
      <c r="R48" s="3">
        <v>200</v>
      </c>
      <c r="S48" s="51">
        <v>500</v>
      </c>
      <c r="T48" s="10">
        <v>300</v>
      </c>
      <c r="U48" s="51" t="s">
        <v>2</v>
      </c>
    </row>
    <row r="49" spans="1:21" ht="15">
      <c r="A49" s="13" t="s">
        <v>38</v>
      </c>
      <c r="B49" s="10" t="s">
        <v>2</v>
      </c>
      <c r="C49" s="10" t="s">
        <v>2</v>
      </c>
      <c r="D49" s="27">
        <v>600</v>
      </c>
      <c r="E49" s="10" t="s">
        <v>2</v>
      </c>
      <c r="F49" s="10" t="s">
        <v>2</v>
      </c>
      <c r="G49" s="10" t="s">
        <v>2</v>
      </c>
      <c r="H49" s="10" t="s">
        <v>2</v>
      </c>
      <c r="I49" s="10" t="s">
        <v>2</v>
      </c>
      <c r="J49" s="10" t="s">
        <v>2</v>
      </c>
      <c r="K49" s="10" t="s">
        <v>2</v>
      </c>
      <c r="L49" s="33" t="s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50">
        <v>0</v>
      </c>
      <c r="S49" s="51">
        <v>0</v>
      </c>
      <c r="T49" s="51">
        <v>0</v>
      </c>
      <c r="U49" s="51">
        <v>0</v>
      </c>
    </row>
    <row r="50" spans="1:21" ht="15">
      <c r="A50" s="13" t="s">
        <v>39</v>
      </c>
      <c r="B50" s="26">
        <v>1100</v>
      </c>
      <c r="C50" s="10" t="s">
        <v>2</v>
      </c>
      <c r="D50" s="10" t="s">
        <v>2</v>
      </c>
      <c r="E50" s="10" t="s">
        <v>2</v>
      </c>
      <c r="F50" s="10" t="s">
        <v>2</v>
      </c>
      <c r="G50" s="10" t="s">
        <v>2</v>
      </c>
      <c r="H50" s="10" t="s">
        <v>2</v>
      </c>
      <c r="I50" s="10" t="s">
        <v>2</v>
      </c>
      <c r="J50" s="10" t="s">
        <v>2</v>
      </c>
      <c r="K50" s="10" t="s">
        <v>2</v>
      </c>
      <c r="L50" s="33" t="s">
        <v>2</v>
      </c>
      <c r="M50" s="10" t="s">
        <v>72</v>
      </c>
      <c r="N50" s="10" t="s">
        <v>2</v>
      </c>
      <c r="O50" s="8">
        <v>100</v>
      </c>
      <c r="P50" s="10" t="s">
        <v>2</v>
      </c>
      <c r="Q50" s="10" t="s">
        <v>2</v>
      </c>
      <c r="R50" s="50" t="s">
        <v>2</v>
      </c>
      <c r="S50" s="51" t="s">
        <v>2</v>
      </c>
      <c r="T50" s="51" t="s">
        <v>2</v>
      </c>
      <c r="U50" s="51" t="s">
        <v>2</v>
      </c>
    </row>
    <row r="51" spans="1:21" ht="15">
      <c r="A51" s="13" t="s">
        <v>47</v>
      </c>
      <c r="B51" s="26">
        <v>17200</v>
      </c>
      <c r="C51" s="26">
        <v>24000</v>
      </c>
      <c r="D51" s="28">
        <v>20000</v>
      </c>
      <c r="E51" s="33">
        <v>23800</v>
      </c>
      <c r="F51" s="14">
        <v>23000</v>
      </c>
      <c r="G51" s="10" t="s">
        <v>2</v>
      </c>
      <c r="H51" s="10" t="s">
        <v>2</v>
      </c>
      <c r="I51" s="10" t="s">
        <v>2</v>
      </c>
      <c r="J51" s="10" t="s">
        <v>2</v>
      </c>
      <c r="K51" s="10" t="s">
        <v>2</v>
      </c>
      <c r="L51" s="14">
        <v>800</v>
      </c>
      <c r="M51" s="8">
        <v>600</v>
      </c>
      <c r="N51" s="8">
        <v>1000</v>
      </c>
      <c r="O51" s="8">
        <v>200</v>
      </c>
      <c r="P51" s="8">
        <v>400</v>
      </c>
      <c r="Q51" s="20">
        <v>500</v>
      </c>
      <c r="R51" s="50" t="s">
        <v>2</v>
      </c>
      <c r="S51" s="51">
        <v>0</v>
      </c>
      <c r="T51" s="8">
        <v>300</v>
      </c>
      <c r="U51" s="51">
        <v>0</v>
      </c>
    </row>
    <row r="52" spans="1:21" ht="15">
      <c r="A52" s="13" t="s">
        <v>20</v>
      </c>
      <c r="B52" s="26">
        <v>2900</v>
      </c>
      <c r="C52" s="10" t="s">
        <v>2</v>
      </c>
      <c r="D52" s="28">
        <v>3080</v>
      </c>
      <c r="E52" s="10">
        <v>3700</v>
      </c>
      <c r="F52" s="10">
        <v>3400</v>
      </c>
      <c r="G52" s="14">
        <v>25900</v>
      </c>
      <c r="H52" s="14">
        <v>25100</v>
      </c>
      <c r="I52" s="14">
        <v>27800</v>
      </c>
      <c r="J52" s="14">
        <v>26100</v>
      </c>
      <c r="K52" s="14">
        <v>25600</v>
      </c>
      <c r="L52" s="14">
        <v>24400</v>
      </c>
      <c r="M52" s="8">
        <v>24400</v>
      </c>
      <c r="N52" s="8">
        <v>22600</v>
      </c>
      <c r="O52" s="8">
        <v>21700</v>
      </c>
      <c r="P52" s="8">
        <v>22300</v>
      </c>
      <c r="Q52" s="20">
        <v>21900</v>
      </c>
      <c r="R52" s="8">
        <v>19700</v>
      </c>
      <c r="S52" s="8">
        <v>20400</v>
      </c>
      <c r="T52" s="10">
        <v>22400</v>
      </c>
      <c r="U52" s="10">
        <v>23400</v>
      </c>
    </row>
    <row r="53" spans="1:21" ht="15">
      <c r="A53" s="13" t="s">
        <v>44</v>
      </c>
      <c r="B53" s="26">
        <v>4800</v>
      </c>
      <c r="C53" s="26">
        <v>5880</v>
      </c>
      <c r="D53" s="28">
        <v>4280</v>
      </c>
      <c r="E53" s="10">
        <v>6550</v>
      </c>
      <c r="F53" s="10">
        <v>5900</v>
      </c>
      <c r="G53" s="10" t="s">
        <v>2</v>
      </c>
      <c r="H53" s="14">
        <v>4970</v>
      </c>
      <c r="I53" s="14">
        <v>5110</v>
      </c>
      <c r="J53" s="14">
        <v>3600</v>
      </c>
      <c r="K53" s="14">
        <v>3200</v>
      </c>
      <c r="L53" s="14">
        <v>2700</v>
      </c>
      <c r="M53" s="8">
        <v>2400</v>
      </c>
      <c r="N53" s="8">
        <v>1900</v>
      </c>
      <c r="O53" s="8">
        <v>1700</v>
      </c>
      <c r="P53" s="8">
        <v>1300</v>
      </c>
      <c r="Q53" s="20">
        <v>1100</v>
      </c>
      <c r="R53" s="50" t="s">
        <v>2</v>
      </c>
      <c r="S53" s="51">
        <v>1000</v>
      </c>
      <c r="T53" s="51" t="s">
        <v>2</v>
      </c>
      <c r="U53" s="51" t="s">
        <v>2</v>
      </c>
    </row>
    <row r="54" spans="1:21" ht="15">
      <c r="A54" s="13" t="s">
        <v>60</v>
      </c>
      <c r="B54" s="10" t="s">
        <v>2</v>
      </c>
      <c r="C54" s="10" t="s">
        <v>2</v>
      </c>
      <c r="D54" s="10" t="s">
        <v>2</v>
      </c>
      <c r="E54" s="10" t="s">
        <v>2</v>
      </c>
      <c r="F54" s="10" t="s">
        <v>2</v>
      </c>
      <c r="G54" s="10" t="s">
        <v>2</v>
      </c>
      <c r="H54" s="10" t="s">
        <v>2</v>
      </c>
      <c r="I54" s="33" t="s">
        <v>75</v>
      </c>
      <c r="J54" s="33" t="s">
        <v>75</v>
      </c>
      <c r="K54" s="33" t="s">
        <v>75</v>
      </c>
      <c r="L54" s="33" t="s">
        <v>75</v>
      </c>
      <c r="M54" s="10" t="s">
        <v>72</v>
      </c>
      <c r="N54" s="10" t="s">
        <v>2</v>
      </c>
      <c r="O54" s="10" t="s">
        <v>2</v>
      </c>
      <c r="P54" s="10" t="s">
        <v>2</v>
      </c>
      <c r="Q54" s="10">
        <v>0</v>
      </c>
      <c r="R54" s="50">
        <v>0</v>
      </c>
      <c r="S54" s="51">
        <v>0</v>
      </c>
      <c r="T54" s="51">
        <v>0</v>
      </c>
      <c r="U54" s="51">
        <v>0</v>
      </c>
    </row>
    <row r="55" spans="1:21" ht="15">
      <c r="A55" s="13" t="s">
        <v>57</v>
      </c>
      <c r="B55" s="10" t="s">
        <v>2</v>
      </c>
      <c r="C55" s="10" t="s">
        <v>2</v>
      </c>
      <c r="D55" s="10" t="s">
        <v>2</v>
      </c>
      <c r="E55" s="10" t="s">
        <v>2</v>
      </c>
      <c r="F55" s="10" t="s">
        <v>2</v>
      </c>
      <c r="G55" s="10" t="s">
        <v>2</v>
      </c>
      <c r="H55" s="10" t="s">
        <v>2</v>
      </c>
      <c r="I55" s="33">
        <v>0</v>
      </c>
      <c r="J55" s="33">
        <v>0</v>
      </c>
      <c r="K55" s="33">
        <v>0</v>
      </c>
      <c r="L55" s="33" t="s">
        <v>72</v>
      </c>
      <c r="M55" s="10" t="s">
        <v>72</v>
      </c>
      <c r="N55" s="10" t="s">
        <v>2</v>
      </c>
      <c r="O55" s="10">
        <v>0</v>
      </c>
      <c r="P55" s="10">
        <v>0</v>
      </c>
      <c r="Q55" s="10">
        <v>0</v>
      </c>
      <c r="R55" s="50">
        <v>0</v>
      </c>
      <c r="S55" s="51">
        <v>0</v>
      </c>
      <c r="T55" s="51">
        <v>0</v>
      </c>
      <c r="U55" s="51">
        <v>0</v>
      </c>
    </row>
    <row r="56" spans="1:21" ht="15">
      <c r="A56" s="13" t="s">
        <v>48</v>
      </c>
      <c r="B56" s="26">
        <v>1500</v>
      </c>
      <c r="C56" s="26">
        <v>1560</v>
      </c>
      <c r="D56" s="10" t="s">
        <v>2</v>
      </c>
      <c r="E56" s="10">
        <v>1250</v>
      </c>
      <c r="F56" s="10" t="s">
        <v>2</v>
      </c>
      <c r="G56" s="10" t="s">
        <v>2</v>
      </c>
      <c r="H56" s="10" t="s">
        <v>2</v>
      </c>
      <c r="I56" s="10">
        <v>600</v>
      </c>
      <c r="J56" s="10" t="s">
        <v>2</v>
      </c>
      <c r="K56" s="10" t="s">
        <v>2</v>
      </c>
      <c r="L56" s="33" t="s">
        <v>72</v>
      </c>
      <c r="M56" s="10" t="s">
        <v>72</v>
      </c>
      <c r="N56" s="10" t="s">
        <v>2</v>
      </c>
      <c r="O56" s="8">
        <v>100</v>
      </c>
      <c r="P56" s="8">
        <v>200</v>
      </c>
      <c r="Q56" s="20">
        <v>200</v>
      </c>
      <c r="R56" s="50">
        <v>0</v>
      </c>
      <c r="S56" s="51">
        <v>0</v>
      </c>
      <c r="T56" s="51" t="s">
        <v>2</v>
      </c>
      <c r="U56" s="51">
        <v>0</v>
      </c>
    </row>
    <row r="57" spans="1:21" ht="15">
      <c r="A57" s="13" t="s">
        <v>49</v>
      </c>
      <c r="B57" s="26">
        <v>3500</v>
      </c>
      <c r="C57" s="26">
        <v>4740</v>
      </c>
      <c r="D57" s="28">
        <v>4400</v>
      </c>
      <c r="E57" s="10">
        <v>4900</v>
      </c>
      <c r="F57" s="10">
        <v>4450</v>
      </c>
      <c r="G57" s="10" t="s">
        <v>2</v>
      </c>
      <c r="H57" s="10" t="s">
        <v>2</v>
      </c>
      <c r="I57" s="14">
        <v>4100</v>
      </c>
      <c r="J57" s="14">
        <v>4450</v>
      </c>
      <c r="K57" s="14">
        <v>4000</v>
      </c>
      <c r="L57" s="14">
        <v>2800</v>
      </c>
      <c r="M57" s="8">
        <v>2500</v>
      </c>
      <c r="N57" s="8">
        <v>1400</v>
      </c>
      <c r="O57" s="8">
        <v>1800</v>
      </c>
      <c r="P57" s="8">
        <v>2400</v>
      </c>
      <c r="Q57" s="20">
        <v>2200</v>
      </c>
      <c r="R57" s="8">
        <v>1600</v>
      </c>
      <c r="S57" s="8">
        <v>1900</v>
      </c>
      <c r="T57" s="10">
        <v>1600</v>
      </c>
      <c r="U57" s="10">
        <v>2100</v>
      </c>
    </row>
    <row r="58" spans="1:21" ht="15">
      <c r="A58" s="13" t="s">
        <v>58</v>
      </c>
      <c r="B58" s="10" t="s">
        <v>2</v>
      </c>
      <c r="C58" s="10" t="s">
        <v>2</v>
      </c>
      <c r="D58" s="10" t="s">
        <v>2</v>
      </c>
      <c r="E58" s="10">
        <v>450</v>
      </c>
      <c r="F58" s="10" t="s">
        <v>2</v>
      </c>
      <c r="G58" s="10" t="s">
        <v>2</v>
      </c>
      <c r="H58" s="10" t="s">
        <v>2</v>
      </c>
      <c r="I58" s="10" t="s">
        <v>2</v>
      </c>
      <c r="J58" s="10" t="s">
        <v>2</v>
      </c>
      <c r="K58" s="10" t="s">
        <v>2</v>
      </c>
      <c r="L58" s="33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50">
        <v>0</v>
      </c>
      <c r="S58" s="51">
        <v>0</v>
      </c>
      <c r="T58" s="51">
        <v>0</v>
      </c>
      <c r="U58" s="51">
        <v>0</v>
      </c>
    </row>
    <row r="59" spans="1:21" ht="15">
      <c r="A59" s="13" t="s">
        <v>12</v>
      </c>
      <c r="B59" s="10" t="s">
        <v>2</v>
      </c>
      <c r="C59" s="10" t="s">
        <v>2</v>
      </c>
      <c r="D59" s="10" t="s">
        <v>2</v>
      </c>
      <c r="E59" s="10" t="s">
        <v>2</v>
      </c>
      <c r="F59" s="10" t="s">
        <v>2</v>
      </c>
      <c r="G59" s="10" t="s">
        <v>2</v>
      </c>
      <c r="H59" s="10" t="s">
        <v>2</v>
      </c>
      <c r="I59" s="33">
        <v>0</v>
      </c>
      <c r="J59" s="10">
        <v>0</v>
      </c>
      <c r="K59" s="10" t="s">
        <v>2</v>
      </c>
      <c r="L59" s="33" t="s">
        <v>2</v>
      </c>
      <c r="M59" s="10" t="s">
        <v>2</v>
      </c>
      <c r="N59" s="10" t="s">
        <v>72</v>
      </c>
      <c r="O59" s="10">
        <v>0</v>
      </c>
      <c r="P59" s="10">
        <v>0</v>
      </c>
      <c r="Q59" s="10">
        <v>0</v>
      </c>
      <c r="R59" s="50">
        <v>0</v>
      </c>
      <c r="S59" s="51">
        <v>0</v>
      </c>
      <c r="T59" s="51">
        <v>0</v>
      </c>
      <c r="U59" s="51">
        <v>0</v>
      </c>
    </row>
    <row r="60" spans="1:21" ht="15">
      <c r="A60" s="13" t="s">
        <v>40</v>
      </c>
      <c r="B60" s="10" t="s">
        <v>2</v>
      </c>
      <c r="C60" s="10" t="s">
        <v>2</v>
      </c>
      <c r="D60" s="27">
        <v>470</v>
      </c>
      <c r="E60" s="10" t="s">
        <v>2</v>
      </c>
      <c r="F60" s="10" t="s">
        <v>2</v>
      </c>
      <c r="G60" s="10" t="s">
        <v>2</v>
      </c>
      <c r="H60" s="10" t="s">
        <v>2</v>
      </c>
      <c r="I60" s="33" t="s">
        <v>2</v>
      </c>
      <c r="J60" s="10">
        <v>750</v>
      </c>
      <c r="K60" s="10" t="s">
        <v>2</v>
      </c>
      <c r="L60" s="33" t="s">
        <v>2</v>
      </c>
      <c r="M60" s="10" t="s">
        <v>72</v>
      </c>
      <c r="N60" s="10" t="s">
        <v>2</v>
      </c>
      <c r="O60" s="8">
        <v>400</v>
      </c>
      <c r="P60" s="8">
        <v>300</v>
      </c>
      <c r="Q60" s="20">
        <v>400</v>
      </c>
      <c r="R60" s="3">
        <v>400</v>
      </c>
      <c r="S60" s="51">
        <v>500</v>
      </c>
      <c r="T60" s="10">
        <v>300</v>
      </c>
      <c r="U60" s="51" t="s">
        <v>2</v>
      </c>
    </row>
    <row r="61" spans="1:21" ht="15">
      <c r="A61" s="13" t="s">
        <v>21</v>
      </c>
      <c r="B61" s="26">
        <v>19100</v>
      </c>
      <c r="C61" s="26">
        <v>25900</v>
      </c>
      <c r="D61" s="28">
        <v>18800</v>
      </c>
      <c r="E61" s="33">
        <v>24000</v>
      </c>
      <c r="F61" s="14">
        <v>21700</v>
      </c>
      <c r="G61" s="14">
        <v>24200</v>
      </c>
      <c r="H61" s="14">
        <v>23000</v>
      </c>
      <c r="I61" s="14">
        <v>24000</v>
      </c>
      <c r="J61" s="14">
        <v>20000</v>
      </c>
      <c r="K61" s="14">
        <v>24500</v>
      </c>
      <c r="L61" s="14">
        <v>24300</v>
      </c>
      <c r="M61" s="8">
        <v>21700</v>
      </c>
      <c r="N61" s="8">
        <v>19500</v>
      </c>
      <c r="O61" s="8">
        <v>21600</v>
      </c>
      <c r="P61" s="8">
        <v>18500</v>
      </c>
      <c r="Q61" s="20">
        <v>18000</v>
      </c>
      <c r="R61" s="8">
        <v>14500</v>
      </c>
      <c r="S61" s="8">
        <v>15200</v>
      </c>
      <c r="T61" s="10">
        <v>15900</v>
      </c>
      <c r="U61" s="10">
        <v>13700</v>
      </c>
    </row>
    <row r="62" spans="1:21" ht="15">
      <c r="A62" s="13" t="s">
        <v>59</v>
      </c>
      <c r="B62" s="10" t="s">
        <v>2</v>
      </c>
      <c r="C62" s="10" t="s">
        <v>2</v>
      </c>
      <c r="D62" s="10" t="s">
        <v>2</v>
      </c>
      <c r="E62" s="10" t="s">
        <v>2</v>
      </c>
      <c r="F62" s="10" t="s">
        <v>2</v>
      </c>
      <c r="G62" s="10" t="s">
        <v>2</v>
      </c>
      <c r="H62" s="10" t="s">
        <v>2</v>
      </c>
      <c r="I62" s="33" t="s">
        <v>75</v>
      </c>
      <c r="J62" s="33" t="s">
        <v>75</v>
      </c>
      <c r="K62" s="33" t="s">
        <v>75</v>
      </c>
      <c r="L62" s="33" t="s">
        <v>75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50">
        <v>0</v>
      </c>
      <c r="S62" s="51">
        <v>0</v>
      </c>
      <c r="T62" s="51">
        <v>0</v>
      </c>
      <c r="U62" s="51">
        <v>0</v>
      </c>
    </row>
    <row r="63" spans="1:21" ht="15">
      <c r="A63" s="13" t="s">
        <v>22</v>
      </c>
      <c r="B63" s="26">
        <v>3400</v>
      </c>
      <c r="C63" s="26">
        <v>4500</v>
      </c>
      <c r="D63" s="28">
        <v>3230</v>
      </c>
      <c r="E63" s="10">
        <v>3400</v>
      </c>
      <c r="F63" s="10">
        <v>3800</v>
      </c>
      <c r="G63" s="10" t="s">
        <v>2</v>
      </c>
      <c r="H63" s="10" t="s">
        <v>2</v>
      </c>
      <c r="I63" s="14">
        <v>3900</v>
      </c>
      <c r="J63" s="14">
        <v>4900</v>
      </c>
      <c r="K63" s="14">
        <v>3100</v>
      </c>
      <c r="L63" s="33">
        <v>2900</v>
      </c>
      <c r="M63" s="10" t="s">
        <v>72</v>
      </c>
      <c r="N63" s="8">
        <v>700</v>
      </c>
      <c r="O63" s="8">
        <v>600</v>
      </c>
      <c r="P63" s="8">
        <v>700</v>
      </c>
      <c r="Q63" s="20">
        <v>800</v>
      </c>
      <c r="R63" s="3">
        <v>500</v>
      </c>
      <c r="S63" s="8">
        <v>500</v>
      </c>
      <c r="T63" s="10">
        <v>400</v>
      </c>
      <c r="U63" s="10">
        <v>700</v>
      </c>
    </row>
    <row r="64" spans="1:21" ht="15">
      <c r="A64" s="13" t="s">
        <v>23</v>
      </c>
      <c r="B64" s="25">
        <v>4300</v>
      </c>
      <c r="C64" s="25">
        <v>4700</v>
      </c>
      <c r="D64" s="28">
        <v>3700</v>
      </c>
      <c r="E64" s="33">
        <v>5740</v>
      </c>
      <c r="F64" s="14">
        <v>4500</v>
      </c>
      <c r="G64" s="14">
        <v>6200</v>
      </c>
      <c r="H64" s="14">
        <v>5500</v>
      </c>
      <c r="I64" s="14">
        <v>5300</v>
      </c>
      <c r="J64" s="14">
        <v>5400</v>
      </c>
      <c r="K64" s="14">
        <v>4600</v>
      </c>
      <c r="L64" s="33">
        <v>4000</v>
      </c>
      <c r="M64" s="10" t="s">
        <v>72</v>
      </c>
      <c r="N64" s="8">
        <v>3900</v>
      </c>
      <c r="O64" s="8">
        <v>3100</v>
      </c>
      <c r="P64" s="8">
        <v>2800</v>
      </c>
      <c r="Q64" s="20">
        <v>2400</v>
      </c>
      <c r="R64" s="8">
        <v>1800</v>
      </c>
      <c r="S64" s="8">
        <v>2100</v>
      </c>
      <c r="T64" s="10">
        <v>2500</v>
      </c>
      <c r="U64" s="10">
        <v>1700</v>
      </c>
    </row>
    <row r="65" spans="1:21" ht="15">
      <c r="A65" s="3"/>
      <c r="B65" s="8"/>
      <c r="C65" s="8"/>
      <c r="D65" s="10"/>
      <c r="E65" s="10"/>
      <c r="F65" s="8"/>
      <c r="G65" s="14"/>
      <c r="H65" s="14"/>
      <c r="I65" s="14"/>
      <c r="J65" s="14"/>
      <c r="K65" s="14"/>
      <c r="L65" s="14"/>
      <c r="M65" s="8"/>
      <c r="N65" s="8"/>
      <c r="O65" s="8"/>
      <c r="P65" s="8"/>
      <c r="Q65" s="8"/>
      <c r="R65" s="3"/>
      <c r="S65" s="8"/>
      <c r="T65" s="10"/>
      <c r="U65" s="10"/>
    </row>
    <row r="66" spans="1:21" ht="15">
      <c r="A66" s="3" t="s">
        <v>64</v>
      </c>
      <c r="B66" s="26">
        <f>2150+1400+2700</f>
        <v>6250</v>
      </c>
      <c r="C66" s="26">
        <f>6400+5150+8170+3500+1700</f>
        <v>24920</v>
      </c>
      <c r="D66" s="28">
        <f>6120+1700+2820+3540</f>
        <v>14180</v>
      </c>
      <c r="E66" s="28">
        <f>5190+1260+4380</f>
        <v>10830</v>
      </c>
      <c r="F66" s="26">
        <f>4500+10250+8900+2300</f>
        <v>25950</v>
      </c>
      <c r="G66" s="14">
        <f>2200+29400+12000+9200</f>
        <v>52800</v>
      </c>
      <c r="H66" s="14">
        <f>14300+7100+5900+7600+3600</f>
        <v>38500</v>
      </c>
      <c r="I66" s="14">
        <f>11900+1950+2700+7790+2100+4350</f>
        <v>30790</v>
      </c>
      <c r="J66" s="14">
        <f>10400+2300+3800+4550+2550+2900</f>
        <v>26500</v>
      </c>
      <c r="K66" s="14">
        <f>2800+2200+2800+2100+2100</f>
        <v>12000</v>
      </c>
      <c r="L66" s="33">
        <f>2500+4200+5500+800+4600</f>
        <v>17600</v>
      </c>
      <c r="M66" s="10">
        <f>2100+5400+1300+2900+900+5600</f>
        <v>18200</v>
      </c>
      <c r="N66" s="8">
        <f>1700+1000+700+1500+600+300</f>
        <v>5800</v>
      </c>
      <c r="O66" s="10">
        <v>0</v>
      </c>
      <c r="P66" s="8">
        <f>1300+1000</f>
        <v>2300</v>
      </c>
      <c r="Q66" s="8">
        <f>1000+600+200+600</f>
        <v>2400</v>
      </c>
      <c r="R66" s="8">
        <f>600+100+700+400</f>
        <v>1800</v>
      </c>
      <c r="S66" s="8">
        <f>700+1000+100+200</f>
        <v>2000</v>
      </c>
      <c r="T66" s="10">
        <f>400+400+600+100</f>
        <v>1500</v>
      </c>
      <c r="U66" s="10">
        <f>500+600+1000+1100+200+200</f>
        <v>3600</v>
      </c>
    </row>
    <row r="67" spans="1:21" ht="15.75">
      <c r="A67" s="3"/>
      <c r="B67" s="8"/>
      <c r="C67" s="8"/>
      <c r="D67" s="10"/>
      <c r="E67" s="10"/>
      <c r="F67" s="8"/>
      <c r="G67" s="14"/>
      <c r="H67" s="14"/>
      <c r="I67" s="40"/>
      <c r="J67" s="40"/>
      <c r="K67" s="39"/>
      <c r="L67" s="33"/>
      <c r="M67" s="10"/>
      <c r="N67" s="8"/>
      <c r="O67" s="40"/>
      <c r="P67" s="40"/>
      <c r="Q67" s="40"/>
      <c r="R67" s="40"/>
      <c r="S67" s="40"/>
      <c r="T67" s="40"/>
      <c r="U67" s="40"/>
    </row>
    <row r="68" spans="1:21" ht="15">
      <c r="A68" s="3" t="s">
        <v>71</v>
      </c>
      <c r="B68" s="26">
        <v>8400</v>
      </c>
      <c r="C68" s="26">
        <v>12900</v>
      </c>
      <c r="D68" s="28">
        <v>1890</v>
      </c>
      <c r="E68" s="28">
        <v>10450</v>
      </c>
      <c r="F68" s="26">
        <v>1950</v>
      </c>
      <c r="G68" s="14">
        <v>15100</v>
      </c>
      <c r="H68" s="14">
        <v>1600</v>
      </c>
      <c r="I68" s="33" t="s">
        <v>75</v>
      </c>
      <c r="J68" s="33" t="s">
        <v>75</v>
      </c>
      <c r="K68" s="33" t="s">
        <v>75</v>
      </c>
      <c r="L68" s="33">
        <v>7200</v>
      </c>
      <c r="M68" s="10">
        <v>2800</v>
      </c>
      <c r="N68" s="8">
        <v>2600</v>
      </c>
      <c r="O68" s="33" t="s">
        <v>75</v>
      </c>
      <c r="P68" s="33" t="s">
        <v>75</v>
      </c>
      <c r="Q68" s="33" t="s">
        <v>75</v>
      </c>
      <c r="R68" s="33" t="s">
        <v>75</v>
      </c>
      <c r="S68" s="33" t="s">
        <v>75</v>
      </c>
      <c r="T68" s="33" t="s">
        <v>75</v>
      </c>
      <c r="U68" s="33" t="s">
        <v>75</v>
      </c>
    </row>
    <row r="69" spans="1:21" ht="15.75">
      <c r="A69" s="6"/>
      <c r="B69" s="29"/>
      <c r="C69" s="29"/>
      <c r="D69" s="29"/>
      <c r="E69" s="29"/>
      <c r="F69" s="30"/>
      <c r="G69" s="30"/>
      <c r="H69" s="30"/>
      <c r="I69" s="41"/>
      <c r="J69" s="41"/>
      <c r="K69" s="45"/>
      <c r="L69" s="17"/>
      <c r="M69" s="17"/>
      <c r="N69" s="17"/>
      <c r="O69" s="41"/>
      <c r="P69" s="41"/>
      <c r="Q69" s="41"/>
      <c r="R69" s="41"/>
      <c r="S69" s="41"/>
      <c r="T69" s="41"/>
      <c r="U69" s="41"/>
    </row>
    <row r="70" spans="1:13" ht="15.75">
      <c r="A70" s="19" t="s">
        <v>76</v>
      </c>
      <c r="B70" s="19"/>
      <c r="C70" s="19"/>
      <c r="D70" s="19"/>
      <c r="E70" s="39"/>
      <c r="F70" s="39"/>
      <c r="G70" s="19"/>
      <c r="H70" s="3"/>
      <c r="I70" s="37"/>
      <c r="J70" s="37"/>
      <c r="K70" s="37"/>
      <c r="M70" s="16"/>
    </row>
    <row r="71" spans="1:13" ht="15.75">
      <c r="A71" s="19"/>
      <c r="B71" s="19"/>
      <c r="C71" s="19"/>
      <c r="D71" s="19"/>
      <c r="E71" s="39"/>
      <c r="F71" s="39"/>
      <c r="G71" s="19"/>
      <c r="H71" s="3"/>
      <c r="I71" s="37"/>
      <c r="J71" s="37"/>
      <c r="K71" s="37"/>
      <c r="M71" s="8"/>
    </row>
    <row r="72" spans="1:13" ht="15.75">
      <c r="A72" s="3" t="s">
        <v>3</v>
      </c>
      <c r="B72" s="3"/>
      <c r="C72" s="3"/>
      <c r="D72" s="3"/>
      <c r="E72" s="3"/>
      <c r="F72" s="16"/>
      <c r="G72" s="16"/>
      <c r="H72" s="8"/>
      <c r="I72" s="37"/>
      <c r="J72" s="37"/>
      <c r="K72" s="37"/>
      <c r="M72" s="8"/>
    </row>
    <row r="73" spans="1:13" ht="15.75">
      <c r="A73" s="3" t="s">
        <v>4</v>
      </c>
      <c r="B73" s="3"/>
      <c r="C73" s="3"/>
      <c r="D73" s="3"/>
      <c r="E73" s="3"/>
      <c r="F73" s="8"/>
      <c r="G73" s="8"/>
      <c r="H73" s="8"/>
      <c r="I73" s="37"/>
      <c r="J73" s="37"/>
      <c r="K73" s="37"/>
      <c r="M73" s="8"/>
    </row>
    <row r="74" spans="1:13" ht="15.75">
      <c r="A74" s="3"/>
      <c r="B74" s="3"/>
      <c r="C74" s="3"/>
      <c r="D74" s="3"/>
      <c r="E74" s="3"/>
      <c r="F74" s="8"/>
      <c r="G74" s="8"/>
      <c r="H74" s="8"/>
      <c r="I74" s="37"/>
      <c r="J74" s="37"/>
      <c r="K74" s="37"/>
      <c r="M74" s="8"/>
    </row>
    <row r="75" spans="1:13" ht="47.25" customHeight="1">
      <c r="A75" s="57" t="s">
        <v>74</v>
      </c>
      <c r="B75" s="57"/>
      <c r="C75" s="57"/>
      <c r="D75" s="57"/>
      <c r="E75" s="57"/>
      <c r="F75" s="57"/>
      <c r="G75" s="57"/>
      <c r="H75" s="57"/>
      <c r="I75" s="36"/>
      <c r="J75" s="36"/>
      <c r="K75" s="36"/>
      <c r="M75" s="8"/>
    </row>
    <row r="76" spans="1:13" ht="15.75">
      <c r="A76" s="60" t="s">
        <v>79</v>
      </c>
      <c r="I76" s="36"/>
      <c r="J76" s="36"/>
      <c r="K76" s="36"/>
      <c r="M76" s="8"/>
    </row>
    <row r="77" spans="9:13" ht="15.75">
      <c r="I77" s="37"/>
      <c r="J77" s="37"/>
      <c r="K77" s="37"/>
      <c r="M77" s="8"/>
    </row>
    <row r="78" spans="9:13" ht="15.75">
      <c r="I78" s="37"/>
      <c r="J78" s="37"/>
      <c r="K78" s="37"/>
      <c r="M78" s="16"/>
    </row>
    <row r="79" spans="9:13" ht="15.75">
      <c r="I79" s="37"/>
      <c r="J79" s="37"/>
      <c r="K79" s="37"/>
      <c r="M79" s="16"/>
    </row>
    <row r="80" spans="9:13" ht="15.75">
      <c r="I80" s="37"/>
      <c r="J80" s="37"/>
      <c r="K80" s="37"/>
      <c r="M80" s="8"/>
    </row>
    <row r="81" spans="9:13" ht="15.75">
      <c r="I81" s="37"/>
      <c r="J81" s="37"/>
      <c r="K81" s="37"/>
      <c r="M81" s="8"/>
    </row>
    <row r="82" spans="9:13" ht="15.75">
      <c r="I82" s="37"/>
      <c r="J82" s="37"/>
      <c r="K82" s="37"/>
      <c r="M82" s="8"/>
    </row>
    <row r="83" spans="9:13" ht="15.75">
      <c r="I83" s="37"/>
      <c r="J83" s="37"/>
      <c r="K83" s="37"/>
      <c r="M83" s="8"/>
    </row>
    <row r="84" spans="9:13" ht="15.75">
      <c r="I84" s="37"/>
      <c r="J84" s="37"/>
      <c r="K84" s="37"/>
      <c r="M84" s="8"/>
    </row>
    <row r="85" spans="9:13" ht="15.75">
      <c r="I85" s="37"/>
      <c r="J85" s="37"/>
      <c r="K85" s="37"/>
      <c r="M85" s="8"/>
    </row>
    <row r="86" spans="9:13" ht="15.75">
      <c r="I86" s="37"/>
      <c r="J86" s="37"/>
      <c r="K86" s="37"/>
      <c r="M86" s="8"/>
    </row>
    <row r="87" spans="9:13" ht="15.75">
      <c r="I87" s="37"/>
      <c r="J87" s="37"/>
      <c r="K87" s="37"/>
      <c r="M87" s="8"/>
    </row>
    <row r="88" spans="9:13" ht="15.75">
      <c r="I88" s="37"/>
      <c r="J88" s="37"/>
      <c r="K88" s="37"/>
      <c r="M88" s="8"/>
    </row>
    <row r="89" spans="9:11" ht="15.75">
      <c r="I89" s="37"/>
      <c r="J89" s="37"/>
      <c r="K89" s="37"/>
    </row>
    <row r="90" spans="9:11" ht="15.75">
      <c r="I90" s="37"/>
      <c r="J90" s="37"/>
      <c r="K90" s="37"/>
    </row>
    <row r="91" ht="15.75">
      <c r="J91" s="37"/>
    </row>
    <row r="92" ht="15.75">
      <c r="J92" s="37"/>
    </row>
  </sheetData>
  <sheetProtection/>
  <mergeCells count="2">
    <mergeCell ref="A75:H75"/>
    <mergeCell ref="B4:U4"/>
  </mergeCells>
  <hyperlinks>
    <hyperlink ref="A76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1200" verticalDpi="12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1" sqref="A1"/>
    </sheetView>
  </sheetViews>
  <sheetFormatPr defaultColWidth="14.77734375" defaultRowHeight="15"/>
  <cols>
    <col min="1" max="1" width="18.77734375" style="0" customWidth="1"/>
  </cols>
  <sheetData>
    <row r="1" spans="1:5" ht="20.25">
      <c r="A1" s="18" t="s">
        <v>66</v>
      </c>
      <c r="B1" s="18"/>
      <c r="C1" s="18"/>
      <c r="D1" s="18"/>
      <c r="E1" s="18"/>
    </row>
    <row r="2" spans="1:5" ht="20.25">
      <c r="A2" s="18" t="s">
        <v>78</v>
      </c>
      <c r="B2" s="18"/>
      <c r="C2" s="18"/>
      <c r="D2" s="18"/>
      <c r="E2" s="18"/>
    </row>
    <row r="3" spans="1:5" ht="15">
      <c r="A3" s="3" t="s">
        <v>0</v>
      </c>
      <c r="B3" s="3"/>
      <c r="C3" s="3"/>
      <c r="D3" s="3"/>
      <c r="E3" s="3"/>
    </row>
    <row r="4" spans="1:21" ht="15">
      <c r="A4" s="4"/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5">
      <c r="A5" s="2" t="s">
        <v>77</v>
      </c>
      <c r="B5" s="5">
        <v>2019</v>
      </c>
      <c r="C5" s="5">
        <v>2018</v>
      </c>
      <c r="D5" s="5">
        <v>2017</v>
      </c>
      <c r="E5" s="5">
        <v>2016</v>
      </c>
      <c r="F5" s="5">
        <v>2015</v>
      </c>
      <c r="G5" s="5">
        <v>2014</v>
      </c>
      <c r="H5" s="5">
        <v>2013</v>
      </c>
      <c r="I5" s="5">
        <v>2012</v>
      </c>
      <c r="J5" s="5">
        <v>2011</v>
      </c>
      <c r="K5" s="5">
        <v>2010</v>
      </c>
      <c r="L5" s="5">
        <v>2009</v>
      </c>
      <c r="M5" s="46">
        <v>2008</v>
      </c>
      <c r="N5" s="46">
        <v>2007</v>
      </c>
      <c r="O5" s="5">
        <v>2006</v>
      </c>
      <c r="P5" s="46">
        <v>2005</v>
      </c>
      <c r="Q5" s="5">
        <v>2004</v>
      </c>
      <c r="R5" s="5">
        <v>2003</v>
      </c>
      <c r="S5" s="46">
        <v>2002</v>
      </c>
      <c r="T5" s="5">
        <v>2001</v>
      </c>
      <c r="U5" s="56">
        <v>2000</v>
      </c>
    </row>
    <row r="6" spans="1:21" ht="15">
      <c r="A6" s="6"/>
      <c r="B6" s="19"/>
      <c r="C6" s="19"/>
      <c r="D6" s="19"/>
      <c r="E6" s="3"/>
      <c r="F6" s="3"/>
      <c r="L6" s="3"/>
      <c r="M6" s="3"/>
      <c r="N6" s="3"/>
      <c r="O6" s="3"/>
      <c r="P6" s="3"/>
      <c r="Q6" s="3"/>
      <c r="R6" s="3"/>
      <c r="S6" s="3"/>
      <c r="T6" s="53"/>
      <c r="U6" s="33"/>
    </row>
    <row r="7" spans="1:21" ht="15">
      <c r="A7" s="2" t="s">
        <v>1</v>
      </c>
      <c r="B7" s="21">
        <v>48</v>
      </c>
      <c r="C7" s="21">
        <v>52</v>
      </c>
      <c r="D7" s="21">
        <v>45</v>
      </c>
      <c r="E7" s="9">
        <v>41</v>
      </c>
      <c r="F7" s="9">
        <v>43</v>
      </c>
      <c r="G7" s="9">
        <v>45</v>
      </c>
      <c r="H7" s="9">
        <v>48</v>
      </c>
      <c r="I7" s="9">
        <v>46</v>
      </c>
      <c r="J7" s="9">
        <v>43</v>
      </c>
      <c r="K7" s="9">
        <v>48</v>
      </c>
      <c r="L7" s="9">
        <v>43</v>
      </c>
      <c r="M7" s="9">
        <v>46</v>
      </c>
      <c r="N7" s="22">
        <v>39</v>
      </c>
      <c r="O7" s="22">
        <v>46</v>
      </c>
      <c r="P7" s="22">
        <v>42</v>
      </c>
      <c r="Q7" s="22">
        <v>39</v>
      </c>
      <c r="R7" s="22">
        <v>35</v>
      </c>
      <c r="S7" s="22">
        <v>32</v>
      </c>
      <c r="T7" s="12">
        <v>33</v>
      </c>
      <c r="U7" s="9">
        <v>33</v>
      </c>
    </row>
    <row r="8" spans="1:21" ht="15">
      <c r="A8" s="11" t="s">
        <v>33</v>
      </c>
      <c r="B8" s="12" t="s">
        <v>2</v>
      </c>
      <c r="C8" s="12" t="s">
        <v>2</v>
      </c>
      <c r="D8" s="32" t="s">
        <v>2</v>
      </c>
      <c r="E8" s="12" t="s">
        <v>2</v>
      </c>
      <c r="F8" s="12" t="s">
        <v>2</v>
      </c>
      <c r="G8" s="32" t="s">
        <v>2</v>
      </c>
      <c r="H8" s="32" t="s">
        <v>2</v>
      </c>
      <c r="I8" s="10" t="s">
        <v>2</v>
      </c>
      <c r="J8" s="10" t="s">
        <v>2</v>
      </c>
      <c r="K8" s="12">
        <v>0</v>
      </c>
      <c r="L8" s="12" t="s">
        <v>2</v>
      </c>
      <c r="M8" s="12">
        <v>0</v>
      </c>
      <c r="N8" s="32">
        <v>0</v>
      </c>
      <c r="O8" s="32" t="s">
        <v>2</v>
      </c>
      <c r="P8" s="32" t="s">
        <v>2</v>
      </c>
      <c r="Q8" s="32" t="s">
        <v>2</v>
      </c>
      <c r="R8" s="22">
        <v>37</v>
      </c>
      <c r="S8" s="52">
        <v>0</v>
      </c>
      <c r="T8" s="54">
        <v>0</v>
      </c>
      <c r="U8" s="54">
        <v>0</v>
      </c>
    </row>
    <row r="9" spans="1:21" ht="15">
      <c r="A9" s="11" t="s">
        <v>41</v>
      </c>
      <c r="B9" s="23">
        <v>54.3</v>
      </c>
      <c r="C9" s="24">
        <v>47</v>
      </c>
      <c r="D9" s="31">
        <v>33.7</v>
      </c>
      <c r="E9" s="12" t="s">
        <v>2</v>
      </c>
      <c r="F9" s="12">
        <v>35</v>
      </c>
      <c r="G9" s="32" t="s">
        <v>2</v>
      </c>
      <c r="H9" s="22">
        <v>32.3</v>
      </c>
      <c r="I9" s="9">
        <v>35</v>
      </c>
      <c r="J9" s="9">
        <v>27.5</v>
      </c>
      <c r="K9" s="9">
        <v>35.8</v>
      </c>
      <c r="L9" s="12" t="s">
        <v>2</v>
      </c>
      <c r="M9" s="12" t="s">
        <v>72</v>
      </c>
      <c r="N9" s="32" t="s">
        <v>2</v>
      </c>
      <c r="O9" s="32" t="s">
        <v>2</v>
      </c>
      <c r="P9" s="32" t="s">
        <v>2</v>
      </c>
      <c r="Q9" s="49">
        <v>28</v>
      </c>
      <c r="R9" s="32" t="s">
        <v>2</v>
      </c>
      <c r="S9" s="52" t="s">
        <v>2</v>
      </c>
      <c r="T9" s="54" t="s">
        <v>2</v>
      </c>
      <c r="U9" s="54" t="s">
        <v>2</v>
      </c>
    </row>
    <row r="10" spans="1:21" ht="15">
      <c r="A10" s="11" t="s">
        <v>45</v>
      </c>
      <c r="B10" s="10" t="s">
        <v>2</v>
      </c>
      <c r="C10" s="10" t="s">
        <v>2</v>
      </c>
      <c r="D10" s="32" t="s">
        <v>2</v>
      </c>
      <c r="E10" s="12" t="s">
        <v>2</v>
      </c>
      <c r="F10" s="12" t="s">
        <v>2</v>
      </c>
      <c r="G10" s="32" t="s">
        <v>2</v>
      </c>
      <c r="H10" s="32" t="s">
        <v>2</v>
      </c>
      <c r="I10" s="10" t="s">
        <v>2</v>
      </c>
      <c r="J10" s="10" t="s">
        <v>2</v>
      </c>
      <c r="K10" s="12" t="s">
        <v>2</v>
      </c>
      <c r="L10" s="12" t="s">
        <v>72</v>
      </c>
      <c r="M10" s="12" t="s">
        <v>72</v>
      </c>
      <c r="N10" s="32" t="s">
        <v>2</v>
      </c>
      <c r="O10" s="22">
        <v>44</v>
      </c>
      <c r="P10" s="32">
        <v>0</v>
      </c>
      <c r="Q10" s="32">
        <v>0</v>
      </c>
      <c r="R10" s="32">
        <v>0</v>
      </c>
      <c r="S10" s="52">
        <v>0</v>
      </c>
      <c r="T10" s="54">
        <v>0</v>
      </c>
      <c r="U10" s="54">
        <v>0</v>
      </c>
    </row>
    <row r="11" spans="1:21" ht="15">
      <c r="A11" s="11" t="s">
        <v>42</v>
      </c>
      <c r="B11" s="23">
        <v>43.2</v>
      </c>
      <c r="C11" s="10" t="s">
        <v>2</v>
      </c>
      <c r="D11" s="31">
        <v>46.3</v>
      </c>
      <c r="E11" s="12">
        <v>47.3</v>
      </c>
      <c r="F11" s="12">
        <v>37.5</v>
      </c>
      <c r="G11" s="32" t="s">
        <v>2</v>
      </c>
      <c r="H11" s="22">
        <v>36.1</v>
      </c>
      <c r="I11" s="12" t="s">
        <v>2</v>
      </c>
      <c r="J11" s="9">
        <v>42.6</v>
      </c>
      <c r="K11" s="9">
        <v>36.3</v>
      </c>
      <c r="L11" s="12" t="s">
        <v>2</v>
      </c>
      <c r="M11" s="12" t="s">
        <v>72</v>
      </c>
      <c r="N11" s="32" t="s">
        <v>2</v>
      </c>
      <c r="O11" s="22">
        <v>49</v>
      </c>
      <c r="P11" s="22">
        <v>40</v>
      </c>
      <c r="Q11" s="49">
        <v>28</v>
      </c>
      <c r="R11" s="22">
        <v>38</v>
      </c>
      <c r="S11" s="32" t="s">
        <v>2</v>
      </c>
      <c r="T11" s="12">
        <v>38</v>
      </c>
      <c r="U11" s="54" t="s">
        <v>2</v>
      </c>
    </row>
    <row r="12" spans="1:21" ht="15">
      <c r="A12" s="11" t="s">
        <v>24</v>
      </c>
      <c r="B12" s="23">
        <v>54.1</v>
      </c>
      <c r="C12" s="23">
        <v>44.8</v>
      </c>
      <c r="D12" s="31">
        <v>43.9</v>
      </c>
      <c r="E12" s="9">
        <v>43.7</v>
      </c>
      <c r="F12" s="9">
        <v>45.1</v>
      </c>
      <c r="G12" s="22">
        <v>44.8</v>
      </c>
      <c r="H12" s="22">
        <v>47.4</v>
      </c>
      <c r="I12" s="9">
        <v>45.9</v>
      </c>
      <c r="J12" s="9">
        <v>43.1</v>
      </c>
      <c r="K12" s="9">
        <v>47.4</v>
      </c>
      <c r="L12" s="9">
        <v>42.5</v>
      </c>
      <c r="M12" s="9">
        <v>44.5</v>
      </c>
      <c r="N12" s="22">
        <v>41</v>
      </c>
      <c r="O12" s="22">
        <v>47</v>
      </c>
      <c r="P12" s="22">
        <v>41</v>
      </c>
      <c r="Q12" s="49">
        <v>40</v>
      </c>
      <c r="R12" s="22">
        <v>36</v>
      </c>
      <c r="S12" s="22">
        <v>29</v>
      </c>
      <c r="T12" s="12">
        <v>38</v>
      </c>
      <c r="U12" s="12">
        <v>35</v>
      </c>
    </row>
    <row r="13" spans="1:21" ht="15">
      <c r="A13" s="11" t="s">
        <v>43</v>
      </c>
      <c r="B13" s="23">
        <v>46.5</v>
      </c>
      <c r="C13" s="12" t="s">
        <v>2</v>
      </c>
      <c r="D13" s="31">
        <v>45.9</v>
      </c>
      <c r="E13" s="12" t="s">
        <v>2</v>
      </c>
      <c r="F13" s="12">
        <v>35.4</v>
      </c>
      <c r="G13" s="32">
        <v>42.5</v>
      </c>
      <c r="H13" s="22">
        <v>38.2</v>
      </c>
      <c r="I13" s="12" t="s">
        <v>2</v>
      </c>
      <c r="J13" s="9">
        <v>28.8</v>
      </c>
      <c r="K13" s="9">
        <v>52.4</v>
      </c>
      <c r="L13" s="12" t="s">
        <v>2</v>
      </c>
      <c r="M13" s="12">
        <v>43</v>
      </c>
      <c r="N13" s="32">
        <v>47</v>
      </c>
      <c r="O13" s="32" t="s">
        <v>2</v>
      </c>
      <c r="P13" s="32" t="s">
        <v>2</v>
      </c>
      <c r="Q13" s="49">
        <v>39</v>
      </c>
      <c r="R13" s="22">
        <v>41</v>
      </c>
      <c r="S13" s="22">
        <v>40</v>
      </c>
      <c r="T13" s="12">
        <v>42</v>
      </c>
      <c r="U13" s="54" t="s">
        <v>2</v>
      </c>
    </row>
    <row r="14" spans="1:21" ht="15">
      <c r="A14" s="11" t="s">
        <v>46</v>
      </c>
      <c r="B14" s="10" t="s">
        <v>2</v>
      </c>
      <c r="C14" s="10" t="s">
        <v>2</v>
      </c>
      <c r="D14" s="31">
        <v>48.2</v>
      </c>
      <c r="E14" s="12">
        <v>49.6</v>
      </c>
      <c r="F14" s="12">
        <v>38.6</v>
      </c>
      <c r="G14" s="32" t="s">
        <v>2</v>
      </c>
      <c r="H14" s="32" t="s">
        <v>2</v>
      </c>
      <c r="I14" s="10" t="s">
        <v>2</v>
      </c>
      <c r="J14" s="10" t="s">
        <v>2</v>
      </c>
      <c r="K14" s="12" t="s">
        <v>2</v>
      </c>
      <c r="L14" s="12" t="s">
        <v>72</v>
      </c>
      <c r="M14" s="12" t="s">
        <v>72</v>
      </c>
      <c r="N14" s="32" t="s">
        <v>2</v>
      </c>
      <c r="O14" s="22">
        <v>41</v>
      </c>
      <c r="P14" s="22">
        <v>34</v>
      </c>
      <c r="Q14" s="49">
        <v>45</v>
      </c>
      <c r="R14" s="32" t="s">
        <v>2</v>
      </c>
      <c r="S14" s="32">
        <v>0</v>
      </c>
      <c r="T14" s="54" t="s">
        <v>2</v>
      </c>
      <c r="U14" s="54" t="s">
        <v>2</v>
      </c>
    </row>
    <row r="15" spans="1:21" ht="15">
      <c r="A15" s="11" t="s">
        <v>25</v>
      </c>
      <c r="B15" s="10" t="s">
        <v>2</v>
      </c>
      <c r="C15" s="10" t="s">
        <v>2</v>
      </c>
      <c r="D15" s="32" t="s">
        <v>2</v>
      </c>
      <c r="E15" s="12">
        <v>49.2</v>
      </c>
      <c r="F15" s="12" t="s">
        <v>2</v>
      </c>
      <c r="G15" s="32">
        <v>45.5</v>
      </c>
      <c r="H15" s="32">
        <v>47.2</v>
      </c>
      <c r="I15" s="12">
        <v>47.4</v>
      </c>
      <c r="J15" s="12" t="s">
        <v>2</v>
      </c>
      <c r="K15" s="9">
        <v>41.2</v>
      </c>
      <c r="L15" s="12" t="s">
        <v>72</v>
      </c>
      <c r="M15" s="9">
        <v>52.5</v>
      </c>
      <c r="N15" s="32" t="s">
        <v>2</v>
      </c>
      <c r="O15" s="22">
        <v>47</v>
      </c>
      <c r="P15" s="22">
        <v>35</v>
      </c>
      <c r="Q15" s="49">
        <v>43</v>
      </c>
      <c r="R15" s="22">
        <v>27</v>
      </c>
      <c r="S15" s="52" t="s">
        <v>2</v>
      </c>
      <c r="T15" s="54" t="s">
        <v>2</v>
      </c>
      <c r="U15" s="54" t="s">
        <v>2</v>
      </c>
    </row>
    <row r="16" spans="1:21" ht="15">
      <c r="A16" s="11" t="s">
        <v>8</v>
      </c>
      <c r="B16" s="10" t="s">
        <v>2</v>
      </c>
      <c r="C16" s="10" t="s">
        <v>2</v>
      </c>
      <c r="D16" s="32" t="s">
        <v>2</v>
      </c>
      <c r="E16" s="12" t="s">
        <v>2</v>
      </c>
      <c r="F16" s="12" t="s">
        <v>2</v>
      </c>
      <c r="G16" s="32" t="s">
        <v>2</v>
      </c>
      <c r="H16" s="32" t="s">
        <v>2</v>
      </c>
      <c r="I16" s="10" t="s">
        <v>2</v>
      </c>
      <c r="J16" s="10" t="s">
        <v>2</v>
      </c>
      <c r="K16" s="12" t="s">
        <v>2</v>
      </c>
      <c r="L16" s="12" t="s">
        <v>2</v>
      </c>
      <c r="M16" s="12" t="s">
        <v>2</v>
      </c>
      <c r="N16" s="32" t="s">
        <v>72</v>
      </c>
      <c r="O16" s="22">
        <v>54</v>
      </c>
      <c r="P16" s="22">
        <v>48</v>
      </c>
      <c r="Q16" s="49">
        <v>60</v>
      </c>
      <c r="R16" s="22">
        <v>53</v>
      </c>
      <c r="S16" s="22">
        <v>32</v>
      </c>
      <c r="T16" s="12">
        <v>46</v>
      </c>
      <c r="U16" s="12">
        <v>40</v>
      </c>
    </row>
    <row r="17" spans="1:21" ht="15">
      <c r="A17" s="11" t="s">
        <v>50</v>
      </c>
      <c r="B17" s="23">
        <v>51.5</v>
      </c>
      <c r="C17" s="23">
        <v>57.4</v>
      </c>
      <c r="D17" s="31">
        <v>43.9</v>
      </c>
      <c r="E17" s="12" t="s">
        <v>2</v>
      </c>
      <c r="F17" s="12">
        <v>51.6</v>
      </c>
      <c r="G17" s="32" t="s">
        <v>2</v>
      </c>
      <c r="H17" s="22">
        <v>53.4</v>
      </c>
      <c r="I17" s="9">
        <v>51.5</v>
      </c>
      <c r="J17" s="9">
        <v>39.1</v>
      </c>
      <c r="K17" s="9">
        <v>45.3</v>
      </c>
      <c r="L17" s="12" t="s">
        <v>72</v>
      </c>
      <c r="M17" s="12" t="s">
        <v>72</v>
      </c>
      <c r="N17" s="22">
        <v>49</v>
      </c>
      <c r="O17" s="22">
        <v>48</v>
      </c>
      <c r="P17" s="22">
        <v>43</v>
      </c>
      <c r="Q17" s="49">
        <v>48</v>
      </c>
      <c r="R17" s="22">
        <v>46</v>
      </c>
      <c r="S17" s="22">
        <v>37</v>
      </c>
      <c r="T17" s="12">
        <v>41</v>
      </c>
      <c r="U17" s="12">
        <v>31</v>
      </c>
    </row>
    <row r="18" spans="1:21" ht="15">
      <c r="A18" s="11" t="s">
        <v>26</v>
      </c>
      <c r="B18" s="10" t="s">
        <v>2</v>
      </c>
      <c r="C18" s="10" t="s">
        <v>2</v>
      </c>
      <c r="D18" s="31">
        <v>42.4</v>
      </c>
      <c r="E18" s="12">
        <v>43.3</v>
      </c>
      <c r="F18" s="12" t="s">
        <v>2</v>
      </c>
      <c r="G18" s="32">
        <v>44.8</v>
      </c>
      <c r="H18" s="32">
        <v>46.9</v>
      </c>
      <c r="I18" s="12">
        <v>43.6</v>
      </c>
      <c r="J18" s="12" t="s">
        <v>2</v>
      </c>
      <c r="K18" s="9">
        <v>40.7</v>
      </c>
      <c r="L18" s="12" t="s">
        <v>72</v>
      </c>
      <c r="M18" s="9">
        <v>34</v>
      </c>
      <c r="N18" s="22">
        <v>44</v>
      </c>
      <c r="O18" s="22">
        <v>47</v>
      </c>
      <c r="P18" s="22">
        <v>43</v>
      </c>
      <c r="Q18" s="49">
        <v>38</v>
      </c>
      <c r="R18" s="22">
        <v>43</v>
      </c>
      <c r="S18" s="22">
        <v>30</v>
      </c>
      <c r="T18" s="54" t="s">
        <v>2</v>
      </c>
      <c r="U18" s="54" t="s">
        <v>2</v>
      </c>
    </row>
    <row r="19" spans="1:21" ht="15">
      <c r="A19" s="11" t="s">
        <v>51</v>
      </c>
      <c r="B19" s="10" t="s">
        <v>2</v>
      </c>
      <c r="C19" s="10" t="s">
        <v>2</v>
      </c>
      <c r="D19" s="32" t="s">
        <v>2</v>
      </c>
      <c r="E19" s="12" t="s">
        <v>2</v>
      </c>
      <c r="F19" s="12" t="s">
        <v>2</v>
      </c>
      <c r="G19" s="32" t="s">
        <v>2</v>
      </c>
      <c r="H19" s="32" t="s">
        <v>2</v>
      </c>
      <c r="I19" s="10" t="s">
        <v>2</v>
      </c>
      <c r="J19" s="10" t="s">
        <v>2</v>
      </c>
      <c r="K19" s="12" t="s">
        <v>2</v>
      </c>
      <c r="L19" s="12" t="s">
        <v>72</v>
      </c>
      <c r="M19" s="12" t="s">
        <v>72</v>
      </c>
      <c r="N19" s="32" t="s">
        <v>2</v>
      </c>
      <c r="O19" s="32">
        <v>0</v>
      </c>
      <c r="P19" s="32">
        <v>36</v>
      </c>
      <c r="Q19" s="32" t="s">
        <v>2</v>
      </c>
      <c r="R19" s="32">
        <v>0</v>
      </c>
      <c r="S19" s="52">
        <v>0</v>
      </c>
      <c r="T19" s="54">
        <v>0</v>
      </c>
      <c r="U19" s="54">
        <v>0</v>
      </c>
    </row>
    <row r="20" spans="1:21" ht="15">
      <c r="A20" s="11" t="s">
        <v>52</v>
      </c>
      <c r="B20" s="10" t="s">
        <v>2</v>
      </c>
      <c r="C20" s="21">
        <v>52.7</v>
      </c>
      <c r="D20" s="32" t="s">
        <v>2</v>
      </c>
      <c r="E20" s="12">
        <v>47.9</v>
      </c>
      <c r="F20" s="12" t="s">
        <v>2</v>
      </c>
      <c r="G20" s="32" t="s">
        <v>2</v>
      </c>
      <c r="H20" s="32" t="s">
        <v>2</v>
      </c>
      <c r="I20" s="10" t="s">
        <v>2</v>
      </c>
      <c r="J20" s="10" t="s">
        <v>2</v>
      </c>
      <c r="K20" s="12" t="s">
        <v>2</v>
      </c>
      <c r="L20" s="12" t="s">
        <v>72</v>
      </c>
      <c r="M20" s="12" t="s">
        <v>72</v>
      </c>
      <c r="N20" s="32">
        <v>50</v>
      </c>
      <c r="O20" s="32" t="s">
        <v>2</v>
      </c>
      <c r="P20" s="32">
        <v>44</v>
      </c>
      <c r="Q20" s="32" t="s">
        <v>2</v>
      </c>
      <c r="R20" s="22">
        <v>46</v>
      </c>
      <c r="S20" s="32">
        <v>0</v>
      </c>
      <c r="T20" s="54" t="s">
        <v>2</v>
      </c>
      <c r="U20" s="54" t="s">
        <v>2</v>
      </c>
    </row>
    <row r="21" spans="1:21" ht="15">
      <c r="A21" s="11" t="s">
        <v>13</v>
      </c>
      <c r="B21" s="24">
        <v>42</v>
      </c>
      <c r="C21" s="24">
        <v>48.6</v>
      </c>
      <c r="D21" s="31">
        <v>41.6</v>
      </c>
      <c r="E21" s="9">
        <v>43.2</v>
      </c>
      <c r="F21" s="9">
        <v>36.9</v>
      </c>
      <c r="G21" s="22">
        <v>36.8</v>
      </c>
      <c r="H21" s="22">
        <v>42.3</v>
      </c>
      <c r="I21" s="9">
        <v>36.8</v>
      </c>
      <c r="J21" s="9">
        <v>44.5</v>
      </c>
      <c r="K21" s="9">
        <v>45.4</v>
      </c>
      <c r="L21" s="9">
        <v>36.5</v>
      </c>
      <c r="M21" s="9">
        <v>38.5</v>
      </c>
      <c r="N21" s="22">
        <v>32</v>
      </c>
      <c r="O21" s="22">
        <v>38</v>
      </c>
      <c r="P21" s="22">
        <v>52</v>
      </c>
      <c r="Q21" s="49">
        <v>42</v>
      </c>
      <c r="R21" s="22">
        <v>35</v>
      </c>
      <c r="S21" s="22">
        <v>33</v>
      </c>
      <c r="T21" s="12">
        <v>25</v>
      </c>
      <c r="U21" s="12">
        <v>31</v>
      </c>
    </row>
    <row r="22" spans="1:21" ht="15">
      <c r="A22" s="11" t="s">
        <v>9</v>
      </c>
      <c r="B22" s="10" t="s">
        <v>2</v>
      </c>
      <c r="C22" s="10" t="s">
        <v>2</v>
      </c>
      <c r="D22" s="32" t="s">
        <v>2</v>
      </c>
      <c r="E22" s="12" t="s">
        <v>2</v>
      </c>
      <c r="F22" s="12" t="s">
        <v>2</v>
      </c>
      <c r="G22" s="32" t="s">
        <v>2</v>
      </c>
      <c r="H22" s="32" t="s">
        <v>2</v>
      </c>
      <c r="I22" s="10" t="s">
        <v>2</v>
      </c>
      <c r="J22" s="10" t="s">
        <v>2</v>
      </c>
      <c r="K22" s="12" t="s">
        <v>2</v>
      </c>
      <c r="L22" s="12" t="s">
        <v>2</v>
      </c>
      <c r="M22" s="12" t="s">
        <v>2</v>
      </c>
      <c r="N22" s="32" t="s">
        <v>72</v>
      </c>
      <c r="O22" s="22">
        <v>22</v>
      </c>
      <c r="P22" s="22">
        <v>38</v>
      </c>
      <c r="Q22" s="32" t="s">
        <v>2</v>
      </c>
      <c r="R22" s="32">
        <v>0</v>
      </c>
      <c r="S22" s="52">
        <v>0</v>
      </c>
      <c r="T22" s="54">
        <v>0</v>
      </c>
      <c r="U22" s="54">
        <v>0</v>
      </c>
    </row>
    <row r="23" spans="1:21" ht="15">
      <c r="A23" s="11" t="s">
        <v>10</v>
      </c>
      <c r="B23" s="10" t="s">
        <v>2</v>
      </c>
      <c r="C23" s="10" t="s">
        <v>2</v>
      </c>
      <c r="D23" s="32" t="s">
        <v>2</v>
      </c>
      <c r="E23" s="12" t="s">
        <v>2</v>
      </c>
      <c r="F23" s="12" t="s">
        <v>2</v>
      </c>
      <c r="G23" s="32" t="s">
        <v>2</v>
      </c>
      <c r="H23" s="32" t="s">
        <v>2</v>
      </c>
      <c r="I23" s="10" t="s">
        <v>2</v>
      </c>
      <c r="J23" s="10" t="s">
        <v>2</v>
      </c>
      <c r="K23" s="12" t="s">
        <v>2</v>
      </c>
      <c r="L23" s="12" t="s">
        <v>2</v>
      </c>
      <c r="M23" s="12" t="s">
        <v>2</v>
      </c>
      <c r="N23" s="32" t="s">
        <v>72</v>
      </c>
      <c r="O23" s="22">
        <v>51</v>
      </c>
      <c r="P23" s="22">
        <v>38</v>
      </c>
      <c r="Q23" s="32" t="s">
        <v>2</v>
      </c>
      <c r="R23" s="22">
        <v>32</v>
      </c>
      <c r="S23" s="22">
        <v>32</v>
      </c>
      <c r="T23" s="12">
        <v>38</v>
      </c>
      <c r="U23" s="12">
        <v>23</v>
      </c>
    </row>
    <row r="24" spans="1:21" ht="15">
      <c r="A24" s="11" t="s">
        <v>34</v>
      </c>
      <c r="B24" s="10" t="s">
        <v>2</v>
      </c>
      <c r="C24" s="10" t="s">
        <v>2</v>
      </c>
      <c r="D24" s="32" t="s">
        <v>2</v>
      </c>
      <c r="E24" s="12" t="s">
        <v>2</v>
      </c>
      <c r="F24" s="12" t="s">
        <v>2</v>
      </c>
      <c r="G24" s="32" t="s">
        <v>2</v>
      </c>
      <c r="H24" s="32" t="s">
        <v>2</v>
      </c>
      <c r="I24" s="10" t="s">
        <v>2</v>
      </c>
      <c r="J24" s="10" t="s">
        <v>2</v>
      </c>
      <c r="K24" s="12" t="s">
        <v>2</v>
      </c>
      <c r="L24" s="12" t="s">
        <v>2</v>
      </c>
      <c r="M24" s="12" t="s">
        <v>72</v>
      </c>
      <c r="N24" s="32" t="s">
        <v>2</v>
      </c>
      <c r="O24" s="32">
        <v>0</v>
      </c>
      <c r="P24" s="32">
        <v>0</v>
      </c>
      <c r="Q24" s="32">
        <v>0</v>
      </c>
      <c r="R24" s="32">
        <v>0</v>
      </c>
      <c r="S24" s="52">
        <v>0</v>
      </c>
      <c r="T24" s="54">
        <v>0</v>
      </c>
      <c r="U24" s="54" t="s">
        <v>2</v>
      </c>
    </row>
    <row r="25" spans="1:21" ht="15">
      <c r="A25" s="11" t="s">
        <v>14</v>
      </c>
      <c r="B25" s="23">
        <v>50.8</v>
      </c>
      <c r="C25" s="23">
        <v>55.1</v>
      </c>
      <c r="D25" s="31">
        <v>47.2</v>
      </c>
      <c r="E25" s="9">
        <v>37.8</v>
      </c>
      <c r="F25" s="9">
        <v>47.7</v>
      </c>
      <c r="G25" s="22">
        <v>48.9</v>
      </c>
      <c r="H25" s="32" t="s">
        <v>2</v>
      </c>
      <c r="I25" s="9">
        <v>52.1</v>
      </c>
      <c r="J25" s="9">
        <v>45</v>
      </c>
      <c r="K25" s="9">
        <v>53.6</v>
      </c>
      <c r="L25" s="9">
        <v>49</v>
      </c>
      <c r="M25" s="9">
        <v>46.5</v>
      </c>
      <c r="N25" s="22">
        <v>34</v>
      </c>
      <c r="O25" s="22">
        <v>46</v>
      </c>
      <c r="P25" s="22">
        <v>43</v>
      </c>
      <c r="Q25" s="49">
        <v>35</v>
      </c>
      <c r="R25" s="22">
        <v>34</v>
      </c>
      <c r="S25" s="22">
        <v>29</v>
      </c>
      <c r="T25" s="12">
        <v>29</v>
      </c>
      <c r="U25" s="12">
        <v>31</v>
      </c>
    </row>
    <row r="26" spans="1:21" ht="15">
      <c r="A26" s="11" t="s">
        <v>53</v>
      </c>
      <c r="B26" s="10" t="s">
        <v>2</v>
      </c>
      <c r="C26" s="10" t="s">
        <v>2</v>
      </c>
      <c r="D26" s="32" t="s">
        <v>2</v>
      </c>
      <c r="E26" s="12" t="s">
        <v>2</v>
      </c>
      <c r="F26" s="12" t="s">
        <v>2</v>
      </c>
      <c r="G26" s="32" t="s">
        <v>2</v>
      </c>
      <c r="H26" s="32" t="s">
        <v>2</v>
      </c>
      <c r="I26" s="10" t="s">
        <v>2</v>
      </c>
      <c r="J26" s="10" t="s">
        <v>2</v>
      </c>
      <c r="K26" s="12" t="s">
        <v>2</v>
      </c>
      <c r="L26" s="12" t="s">
        <v>72</v>
      </c>
      <c r="M26" s="12">
        <v>0</v>
      </c>
      <c r="N26" s="32" t="s">
        <v>2</v>
      </c>
      <c r="O26" s="32">
        <v>0</v>
      </c>
      <c r="P26" s="32">
        <v>0</v>
      </c>
      <c r="Q26" s="32">
        <v>0</v>
      </c>
      <c r="R26" s="32">
        <v>0</v>
      </c>
      <c r="S26" s="52">
        <v>0</v>
      </c>
      <c r="T26" s="54">
        <v>0</v>
      </c>
      <c r="U26" s="54">
        <v>0</v>
      </c>
    </row>
    <row r="27" spans="1:21" ht="15">
      <c r="A27" s="13" t="s">
        <v>11</v>
      </c>
      <c r="B27" s="10" t="s">
        <v>2</v>
      </c>
      <c r="C27" s="10" t="s">
        <v>2</v>
      </c>
      <c r="D27" s="32" t="s">
        <v>2</v>
      </c>
      <c r="E27" s="12" t="s">
        <v>2</v>
      </c>
      <c r="F27" s="12" t="s">
        <v>2</v>
      </c>
      <c r="G27" s="32" t="s">
        <v>2</v>
      </c>
      <c r="H27" s="32" t="s">
        <v>2</v>
      </c>
      <c r="I27" s="33" t="s">
        <v>75</v>
      </c>
      <c r="J27" s="33" t="s">
        <v>75</v>
      </c>
      <c r="K27" s="42" t="s">
        <v>75</v>
      </c>
      <c r="L27" s="33" t="s">
        <v>75</v>
      </c>
      <c r="M27" s="12" t="s">
        <v>2</v>
      </c>
      <c r="N27" s="32" t="s">
        <v>72</v>
      </c>
      <c r="O27" s="32">
        <v>0</v>
      </c>
      <c r="P27" s="32">
        <v>0</v>
      </c>
      <c r="Q27" s="32">
        <v>0</v>
      </c>
      <c r="R27" s="32">
        <v>0</v>
      </c>
      <c r="S27" s="52">
        <v>0</v>
      </c>
      <c r="T27" s="54">
        <v>0</v>
      </c>
      <c r="U27" s="54">
        <v>0</v>
      </c>
    </row>
    <row r="28" spans="1:21" ht="15">
      <c r="A28" s="11" t="s">
        <v>27</v>
      </c>
      <c r="B28" s="24">
        <v>46.5</v>
      </c>
      <c r="C28" s="24">
        <v>48</v>
      </c>
      <c r="D28" s="31">
        <v>39</v>
      </c>
      <c r="E28" s="9">
        <v>48.3</v>
      </c>
      <c r="F28" s="9">
        <v>45.4</v>
      </c>
      <c r="G28" s="22">
        <v>41.5</v>
      </c>
      <c r="H28" s="32" t="s">
        <v>2</v>
      </c>
      <c r="I28" s="9">
        <v>46</v>
      </c>
      <c r="J28" s="9">
        <v>37.1</v>
      </c>
      <c r="K28" s="9">
        <v>46.2</v>
      </c>
      <c r="L28" s="12" t="s">
        <v>72</v>
      </c>
      <c r="M28" s="9">
        <v>38</v>
      </c>
      <c r="N28" s="22">
        <v>42</v>
      </c>
      <c r="O28" s="22">
        <v>34</v>
      </c>
      <c r="P28" s="22">
        <v>31</v>
      </c>
      <c r="Q28" s="49">
        <v>37</v>
      </c>
      <c r="R28" s="22">
        <v>47</v>
      </c>
      <c r="S28" s="32" t="s">
        <v>2</v>
      </c>
      <c r="T28" s="12">
        <v>44</v>
      </c>
      <c r="U28" s="54" t="s">
        <v>2</v>
      </c>
    </row>
    <row r="29" spans="1:21" ht="15">
      <c r="A29" s="11" t="s">
        <v>5</v>
      </c>
      <c r="B29" s="23">
        <v>33.4</v>
      </c>
      <c r="C29" s="23">
        <v>44.9</v>
      </c>
      <c r="D29" s="31">
        <v>43.8</v>
      </c>
      <c r="E29" s="12">
        <v>27.2</v>
      </c>
      <c r="F29" s="12">
        <v>29</v>
      </c>
      <c r="G29" s="32">
        <v>41.6</v>
      </c>
      <c r="H29" s="32">
        <v>45.5</v>
      </c>
      <c r="I29" s="10" t="s">
        <v>2</v>
      </c>
      <c r="J29" s="12" t="s">
        <v>2</v>
      </c>
      <c r="K29" s="9">
        <v>43.4</v>
      </c>
      <c r="L29" s="9">
        <v>37.5</v>
      </c>
      <c r="M29" s="9">
        <v>49.5</v>
      </c>
      <c r="N29" s="22">
        <v>36</v>
      </c>
      <c r="O29" s="22">
        <v>40</v>
      </c>
      <c r="P29" s="22">
        <v>41</v>
      </c>
      <c r="Q29" s="49">
        <v>41</v>
      </c>
      <c r="R29" s="22">
        <v>33</v>
      </c>
      <c r="S29" s="22">
        <v>29</v>
      </c>
      <c r="T29" s="12">
        <v>34</v>
      </c>
      <c r="U29" s="12">
        <v>34</v>
      </c>
    </row>
    <row r="30" spans="1:21" ht="15">
      <c r="A30" s="11" t="s">
        <v>6</v>
      </c>
      <c r="B30" s="23">
        <v>47.3</v>
      </c>
      <c r="C30" s="10" t="s">
        <v>2</v>
      </c>
      <c r="D30" s="31">
        <v>42.7</v>
      </c>
      <c r="E30" s="12">
        <v>55</v>
      </c>
      <c r="F30" s="12">
        <v>25</v>
      </c>
      <c r="G30" s="32">
        <v>38.6</v>
      </c>
      <c r="H30" s="32">
        <v>40</v>
      </c>
      <c r="I30" s="10" t="s">
        <v>2</v>
      </c>
      <c r="J30" s="10" t="s">
        <v>2</v>
      </c>
      <c r="K30" s="12" t="s">
        <v>2</v>
      </c>
      <c r="L30" s="12" t="s">
        <v>72</v>
      </c>
      <c r="M30" s="12" t="s">
        <v>72</v>
      </c>
      <c r="N30" s="32" t="s">
        <v>2</v>
      </c>
      <c r="O30" s="32" t="s">
        <v>2</v>
      </c>
      <c r="P30" s="32" t="s">
        <v>2</v>
      </c>
      <c r="Q30" s="32" t="s">
        <v>2</v>
      </c>
      <c r="R30" s="32" t="s">
        <v>2</v>
      </c>
      <c r="S30" s="52" t="s">
        <v>2</v>
      </c>
      <c r="T30" s="54">
        <v>0</v>
      </c>
      <c r="U30" s="54" t="s">
        <v>2</v>
      </c>
    </row>
    <row r="31" spans="1:21" ht="15">
      <c r="A31" s="11" t="s">
        <v>15</v>
      </c>
      <c r="B31" s="23">
        <v>52.5</v>
      </c>
      <c r="C31" s="23">
        <v>53.6</v>
      </c>
      <c r="D31" s="31">
        <v>45</v>
      </c>
      <c r="E31" s="9">
        <v>41</v>
      </c>
      <c r="F31" s="9">
        <v>43.7</v>
      </c>
      <c r="G31" s="22">
        <v>44.7</v>
      </c>
      <c r="H31" s="22">
        <v>48.6</v>
      </c>
      <c r="I31" s="9">
        <v>51.9</v>
      </c>
      <c r="J31" s="9">
        <v>44.1</v>
      </c>
      <c r="K31" s="9">
        <v>50.1</v>
      </c>
      <c r="L31" s="9">
        <v>44.5</v>
      </c>
      <c r="M31" s="9">
        <v>46.5</v>
      </c>
      <c r="N31" s="22">
        <v>41</v>
      </c>
      <c r="O31" s="22">
        <v>54</v>
      </c>
      <c r="P31" s="22">
        <v>42</v>
      </c>
      <c r="Q31" s="49">
        <v>37</v>
      </c>
      <c r="R31" s="22">
        <v>38</v>
      </c>
      <c r="S31" s="22">
        <v>31</v>
      </c>
      <c r="T31" s="12">
        <v>31</v>
      </c>
      <c r="U31" s="12">
        <v>30</v>
      </c>
    </row>
    <row r="32" spans="1:21" ht="15">
      <c r="A32" s="11" t="s">
        <v>28</v>
      </c>
      <c r="B32" s="24">
        <v>42</v>
      </c>
      <c r="C32" s="24">
        <v>51.7</v>
      </c>
      <c r="D32" s="31">
        <v>33.3</v>
      </c>
      <c r="E32" s="9">
        <v>44.4</v>
      </c>
      <c r="F32" s="9">
        <v>31.2</v>
      </c>
      <c r="G32" s="22">
        <v>42.6</v>
      </c>
      <c r="H32" s="22">
        <v>38.8</v>
      </c>
      <c r="I32" s="9">
        <v>41.3</v>
      </c>
      <c r="J32" s="9">
        <v>41.6</v>
      </c>
      <c r="K32" s="9">
        <v>41.4</v>
      </c>
      <c r="L32" s="9">
        <v>39.5</v>
      </c>
      <c r="M32" s="9">
        <v>43.5</v>
      </c>
      <c r="N32" s="22">
        <v>39</v>
      </c>
      <c r="O32" s="22">
        <v>41</v>
      </c>
      <c r="P32" s="22">
        <v>31</v>
      </c>
      <c r="Q32" s="49">
        <v>38</v>
      </c>
      <c r="R32" s="22">
        <v>34</v>
      </c>
      <c r="S32" s="22">
        <v>29</v>
      </c>
      <c r="T32" s="12">
        <v>29</v>
      </c>
      <c r="U32" s="12">
        <v>40</v>
      </c>
    </row>
    <row r="33" spans="1:21" ht="15">
      <c r="A33" s="11" t="s">
        <v>16</v>
      </c>
      <c r="B33" s="23">
        <v>54.1</v>
      </c>
      <c r="C33" s="23">
        <v>54.2</v>
      </c>
      <c r="D33" s="31">
        <v>49.4</v>
      </c>
      <c r="E33" s="9">
        <v>38.7</v>
      </c>
      <c r="F33" s="9">
        <v>51.5</v>
      </c>
      <c r="G33" s="22">
        <v>50</v>
      </c>
      <c r="H33" s="22">
        <v>56.3</v>
      </c>
      <c r="I33" s="9">
        <v>50.2</v>
      </c>
      <c r="J33" s="9">
        <v>45.7</v>
      </c>
      <c r="K33" s="9">
        <v>51</v>
      </c>
      <c r="L33" s="9">
        <v>43.5</v>
      </c>
      <c r="M33" s="9">
        <v>46</v>
      </c>
      <c r="N33" s="22">
        <v>39</v>
      </c>
      <c r="O33" s="22">
        <v>52</v>
      </c>
      <c r="P33" s="22">
        <v>43</v>
      </c>
      <c r="Q33" s="49">
        <v>37</v>
      </c>
      <c r="R33" s="22">
        <v>33</v>
      </c>
      <c r="S33" s="22">
        <v>33</v>
      </c>
      <c r="T33" s="12">
        <v>33</v>
      </c>
      <c r="U33" s="12">
        <v>35</v>
      </c>
    </row>
    <row r="34" spans="1:21" ht="15">
      <c r="A34" s="11" t="s">
        <v>35</v>
      </c>
      <c r="B34" s="10" t="s">
        <v>2</v>
      </c>
      <c r="C34" s="10" t="s">
        <v>2</v>
      </c>
      <c r="D34" s="31">
        <v>32.9</v>
      </c>
      <c r="E34" s="12" t="s">
        <v>2</v>
      </c>
      <c r="F34" s="12" t="s">
        <v>2</v>
      </c>
      <c r="G34" s="10" t="s">
        <v>2</v>
      </c>
      <c r="H34" s="32" t="s">
        <v>2</v>
      </c>
      <c r="I34" s="12">
        <v>39.3</v>
      </c>
      <c r="J34" s="12" t="s">
        <v>2</v>
      </c>
      <c r="K34" s="9">
        <v>48.2</v>
      </c>
      <c r="L34" s="12" t="s">
        <v>2</v>
      </c>
      <c r="M34" s="9">
        <v>40</v>
      </c>
      <c r="N34" s="22">
        <v>38</v>
      </c>
      <c r="O34" s="22">
        <v>33</v>
      </c>
      <c r="P34" s="22">
        <v>36</v>
      </c>
      <c r="Q34" s="49">
        <v>36</v>
      </c>
      <c r="R34" s="22">
        <v>34</v>
      </c>
      <c r="S34" s="22">
        <v>42</v>
      </c>
      <c r="T34" s="12">
        <v>38</v>
      </c>
      <c r="U34" s="12">
        <v>32</v>
      </c>
    </row>
    <row r="35" spans="1:21" ht="15">
      <c r="A35" s="11" t="s">
        <v>73</v>
      </c>
      <c r="B35" s="33" t="s">
        <v>72</v>
      </c>
      <c r="C35" s="33" t="s">
        <v>72</v>
      </c>
      <c r="D35" s="33" t="s">
        <v>72</v>
      </c>
      <c r="E35" s="33" t="s">
        <v>72</v>
      </c>
      <c r="F35" s="33" t="s">
        <v>72</v>
      </c>
      <c r="G35" s="33" t="s">
        <v>72</v>
      </c>
      <c r="H35" s="33" t="s">
        <v>72</v>
      </c>
      <c r="I35" s="33" t="s">
        <v>75</v>
      </c>
      <c r="J35" s="33" t="s">
        <v>75</v>
      </c>
      <c r="K35" s="42" t="s">
        <v>75</v>
      </c>
      <c r="L35" s="33" t="s">
        <v>75</v>
      </c>
      <c r="M35" s="12" t="s">
        <v>72</v>
      </c>
      <c r="N35" s="32" t="s">
        <v>2</v>
      </c>
      <c r="O35" s="32" t="s">
        <v>2</v>
      </c>
      <c r="P35" s="32" t="s">
        <v>2</v>
      </c>
      <c r="Q35" s="32">
        <v>0</v>
      </c>
      <c r="R35" s="32">
        <v>0</v>
      </c>
      <c r="S35" s="52">
        <v>0</v>
      </c>
      <c r="T35" s="54">
        <v>0</v>
      </c>
      <c r="U35" s="54">
        <v>0</v>
      </c>
    </row>
    <row r="36" spans="1:21" ht="15">
      <c r="A36" s="11" t="s">
        <v>17</v>
      </c>
      <c r="B36" s="23">
        <v>51.4</v>
      </c>
      <c r="C36" s="23">
        <v>50.5</v>
      </c>
      <c r="D36" s="31">
        <v>48.4</v>
      </c>
      <c r="E36" s="9">
        <v>40.7</v>
      </c>
      <c r="F36" s="9">
        <v>39</v>
      </c>
      <c r="G36" s="22">
        <v>42.9</v>
      </c>
      <c r="H36" s="22">
        <v>47</v>
      </c>
      <c r="I36" s="9">
        <v>37.2</v>
      </c>
      <c r="J36" s="9">
        <v>42.4</v>
      </c>
      <c r="K36" s="9">
        <v>48.6</v>
      </c>
      <c r="L36" s="9">
        <v>43</v>
      </c>
      <c r="M36" s="9">
        <v>47.5</v>
      </c>
      <c r="N36" s="22">
        <v>34</v>
      </c>
      <c r="O36" s="22">
        <v>45</v>
      </c>
      <c r="P36" s="22">
        <v>45</v>
      </c>
      <c r="Q36" s="49">
        <v>38</v>
      </c>
      <c r="R36" s="22">
        <v>23</v>
      </c>
      <c r="S36" s="22">
        <v>33</v>
      </c>
      <c r="T36" s="12">
        <v>23</v>
      </c>
      <c r="U36" s="12">
        <v>37</v>
      </c>
    </row>
    <row r="37" spans="1:21" ht="15">
      <c r="A37" s="11" t="s">
        <v>29</v>
      </c>
      <c r="B37" s="24">
        <v>47.8</v>
      </c>
      <c r="C37" s="24">
        <v>44</v>
      </c>
      <c r="D37" s="31">
        <v>43.2</v>
      </c>
      <c r="E37" s="9">
        <v>47.5</v>
      </c>
      <c r="F37" s="9">
        <v>43.4</v>
      </c>
      <c r="G37" s="22">
        <v>38.8</v>
      </c>
      <c r="H37" s="22">
        <v>40</v>
      </c>
      <c r="I37" s="9">
        <v>53</v>
      </c>
      <c r="J37" s="9">
        <v>42.2</v>
      </c>
      <c r="K37" s="9">
        <v>45.7</v>
      </c>
      <c r="L37" s="9">
        <v>38</v>
      </c>
      <c r="M37" s="9">
        <v>47.5</v>
      </c>
      <c r="N37" s="22">
        <v>44</v>
      </c>
      <c r="O37" s="22">
        <v>52</v>
      </c>
      <c r="P37" s="22">
        <v>47</v>
      </c>
      <c r="Q37" s="49">
        <v>40</v>
      </c>
      <c r="R37" s="22">
        <v>45</v>
      </c>
      <c r="S37" s="22">
        <v>40</v>
      </c>
      <c r="T37" s="12">
        <v>48</v>
      </c>
      <c r="U37" s="12">
        <v>39</v>
      </c>
    </row>
    <row r="38" spans="1:21" ht="15">
      <c r="A38" s="11" t="s">
        <v>30</v>
      </c>
      <c r="B38" s="23">
        <v>49.1</v>
      </c>
      <c r="C38" s="23">
        <v>53.8</v>
      </c>
      <c r="D38" s="31">
        <v>45.3</v>
      </c>
      <c r="E38" s="9">
        <v>42.9</v>
      </c>
      <c r="F38" s="9">
        <v>41.8</v>
      </c>
      <c r="G38" s="22">
        <v>50</v>
      </c>
      <c r="H38" s="22">
        <v>43</v>
      </c>
      <c r="I38" s="9">
        <v>45</v>
      </c>
      <c r="J38" s="9">
        <v>41.5</v>
      </c>
      <c r="K38" s="9">
        <v>44.9</v>
      </c>
      <c r="L38" s="9">
        <v>45</v>
      </c>
      <c r="M38" s="9">
        <v>46</v>
      </c>
      <c r="N38" s="22">
        <v>40</v>
      </c>
      <c r="O38" s="22">
        <v>49</v>
      </c>
      <c r="P38" s="22">
        <v>40</v>
      </c>
      <c r="Q38" s="49">
        <v>43</v>
      </c>
      <c r="R38" s="22">
        <v>37</v>
      </c>
      <c r="S38" s="22">
        <v>31</v>
      </c>
      <c r="T38" s="12">
        <v>37</v>
      </c>
      <c r="U38" s="12">
        <v>24</v>
      </c>
    </row>
    <row r="39" spans="1:21" ht="15">
      <c r="A39" s="11" t="s">
        <v>18</v>
      </c>
      <c r="B39" s="24">
        <v>50</v>
      </c>
      <c r="C39" s="24">
        <v>53.6</v>
      </c>
      <c r="D39" s="31">
        <v>46</v>
      </c>
      <c r="E39" s="9">
        <v>31</v>
      </c>
      <c r="F39" s="9">
        <v>45.8</v>
      </c>
      <c r="G39" s="22">
        <v>45.8</v>
      </c>
      <c r="H39" s="22">
        <v>50.7</v>
      </c>
      <c r="I39" s="9">
        <v>45.1</v>
      </c>
      <c r="J39" s="9">
        <v>44.2</v>
      </c>
      <c r="K39" s="9">
        <v>49.4</v>
      </c>
      <c r="L39" s="9">
        <v>46.5</v>
      </c>
      <c r="M39" s="9">
        <v>48.5</v>
      </c>
      <c r="N39" s="22">
        <v>40</v>
      </c>
      <c r="O39" s="22">
        <v>49</v>
      </c>
      <c r="P39" s="22">
        <v>44</v>
      </c>
      <c r="Q39" s="49">
        <v>39</v>
      </c>
      <c r="R39" s="22">
        <v>37</v>
      </c>
      <c r="S39" s="22">
        <v>31</v>
      </c>
      <c r="T39" s="12">
        <v>31</v>
      </c>
      <c r="U39" s="12">
        <v>33</v>
      </c>
    </row>
    <row r="40" spans="1:21" ht="15">
      <c r="A40" s="11" t="s">
        <v>54</v>
      </c>
      <c r="B40" s="23">
        <v>52.6</v>
      </c>
      <c r="C40" s="23">
        <v>66.7</v>
      </c>
      <c r="D40" s="31">
        <v>69.2</v>
      </c>
      <c r="E40" s="12">
        <v>63.5</v>
      </c>
      <c r="F40" s="12" t="s">
        <v>2</v>
      </c>
      <c r="G40" s="32" t="s">
        <v>2</v>
      </c>
      <c r="H40" s="32" t="s">
        <v>2</v>
      </c>
      <c r="I40" s="10" t="s">
        <v>2</v>
      </c>
      <c r="J40" s="10" t="s">
        <v>2</v>
      </c>
      <c r="K40" s="12" t="s">
        <v>2</v>
      </c>
      <c r="L40" s="12" t="s">
        <v>72</v>
      </c>
      <c r="M40" s="12" t="s">
        <v>72</v>
      </c>
      <c r="N40" s="32" t="s">
        <v>2</v>
      </c>
      <c r="O40" s="32">
        <v>0</v>
      </c>
      <c r="P40" s="32">
        <v>0</v>
      </c>
      <c r="Q40" s="32">
        <v>0</v>
      </c>
      <c r="R40" s="32">
        <v>0</v>
      </c>
      <c r="S40" s="52">
        <v>0</v>
      </c>
      <c r="T40" s="54" t="s">
        <v>2</v>
      </c>
      <c r="U40" s="54" t="s">
        <v>2</v>
      </c>
    </row>
    <row r="41" spans="1:21" ht="15">
      <c r="A41" s="11" t="s">
        <v>19</v>
      </c>
      <c r="B41" s="23">
        <v>48.3</v>
      </c>
      <c r="C41" s="23">
        <v>51.1</v>
      </c>
      <c r="D41" s="31">
        <v>47.6</v>
      </c>
      <c r="E41" s="12">
        <v>44.6</v>
      </c>
      <c r="F41" s="12">
        <v>40.6</v>
      </c>
      <c r="G41" s="10" t="s">
        <v>2</v>
      </c>
      <c r="H41" s="22">
        <v>51.3</v>
      </c>
      <c r="I41" s="9">
        <v>49.3</v>
      </c>
      <c r="J41" s="9">
        <v>44.1</v>
      </c>
      <c r="K41" s="9">
        <v>50.5</v>
      </c>
      <c r="L41" s="9">
        <v>42</v>
      </c>
      <c r="M41" s="9">
        <v>44</v>
      </c>
      <c r="N41" s="22">
        <v>33</v>
      </c>
      <c r="O41" s="22">
        <v>42</v>
      </c>
      <c r="P41" s="22">
        <v>43</v>
      </c>
      <c r="Q41" s="49">
        <v>35</v>
      </c>
      <c r="R41" s="22">
        <v>30</v>
      </c>
      <c r="S41" s="22">
        <v>35</v>
      </c>
      <c r="T41" s="12">
        <v>28</v>
      </c>
      <c r="U41" s="12">
        <v>34</v>
      </c>
    </row>
    <row r="42" spans="1:21" ht="15">
      <c r="A42" s="11" t="s">
        <v>31</v>
      </c>
      <c r="B42" s="23">
        <v>42.3</v>
      </c>
      <c r="C42" s="23">
        <v>46.2</v>
      </c>
      <c r="D42" s="32" t="s">
        <v>2</v>
      </c>
      <c r="E42" s="12">
        <v>51.7</v>
      </c>
      <c r="F42" s="12" t="s">
        <v>2</v>
      </c>
      <c r="G42" s="22">
        <v>38.5</v>
      </c>
      <c r="H42" s="10" t="s">
        <v>2</v>
      </c>
      <c r="I42" s="9">
        <v>38.5</v>
      </c>
      <c r="J42" s="9">
        <v>37.5</v>
      </c>
      <c r="K42" s="9">
        <v>35.5</v>
      </c>
      <c r="L42" s="9">
        <v>36.5</v>
      </c>
      <c r="M42" s="9">
        <v>44</v>
      </c>
      <c r="N42" s="22">
        <v>37</v>
      </c>
      <c r="O42" s="22">
        <v>40</v>
      </c>
      <c r="P42" s="22">
        <v>38</v>
      </c>
      <c r="Q42" s="49">
        <v>35</v>
      </c>
      <c r="R42" s="22">
        <v>34</v>
      </c>
      <c r="S42" s="22">
        <v>33</v>
      </c>
      <c r="T42" s="12">
        <v>38</v>
      </c>
      <c r="U42" s="12">
        <v>40</v>
      </c>
    </row>
    <row r="43" spans="1:21" ht="15">
      <c r="A43" s="11" t="s">
        <v>32</v>
      </c>
      <c r="B43" s="23">
        <v>46.2</v>
      </c>
      <c r="C43" s="12" t="s">
        <v>2</v>
      </c>
      <c r="D43" s="31">
        <v>48.9</v>
      </c>
      <c r="E43" s="12">
        <v>51.4</v>
      </c>
      <c r="F43" s="12">
        <v>40.9</v>
      </c>
      <c r="G43" s="32">
        <v>44.1</v>
      </c>
      <c r="H43" s="32">
        <v>37.8</v>
      </c>
      <c r="I43" s="12">
        <v>45.4</v>
      </c>
      <c r="J43" s="12" t="s">
        <v>2</v>
      </c>
      <c r="K43" s="9">
        <v>46.8</v>
      </c>
      <c r="L43" s="9">
        <v>40.5</v>
      </c>
      <c r="M43" s="9">
        <v>43.5</v>
      </c>
      <c r="N43" s="32" t="s">
        <v>2</v>
      </c>
      <c r="O43" s="22">
        <v>27</v>
      </c>
      <c r="P43" s="22">
        <v>34</v>
      </c>
      <c r="Q43" s="49">
        <v>35</v>
      </c>
      <c r="R43" s="22">
        <v>45</v>
      </c>
      <c r="S43" s="52" t="s">
        <v>2</v>
      </c>
      <c r="T43" s="54" t="s">
        <v>2</v>
      </c>
      <c r="U43" s="54" t="s">
        <v>2</v>
      </c>
    </row>
    <row r="44" spans="1:21" ht="15">
      <c r="A44" s="13" t="s">
        <v>55</v>
      </c>
      <c r="B44" s="10" t="s">
        <v>2</v>
      </c>
      <c r="C44" s="10" t="s">
        <v>2</v>
      </c>
      <c r="D44" s="32" t="s">
        <v>2</v>
      </c>
      <c r="E44" s="12" t="s">
        <v>2</v>
      </c>
      <c r="F44" s="12" t="s">
        <v>2</v>
      </c>
      <c r="G44" s="32" t="s">
        <v>2</v>
      </c>
      <c r="H44" s="32" t="s">
        <v>2</v>
      </c>
      <c r="I44" s="33" t="s">
        <v>75</v>
      </c>
      <c r="J44" s="33" t="s">
        <v>75</v>
      </c>
      <c r="K44" s="42" t="s">
        <v>75</v>
      </c>
      <c r="L44" s="33" t="s">
        <v>75</v>
      </c>
      <c r="M44" s="1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52">
        <v>0</v>
      </c>
      <c r="T44" s="54">
        <v>0</v>
      </c>
      <c r="U44" s="54">
        <v>0</v>
      </c>
    </row>
    <row r="45" spans="1:21" ht="15">
      <c r="A45" s="13" t="s">
        <v>36</v>
      </c>
      <c r="B45" s="10" t="s">
        <v>2</v>
      </c>
      <c r="C45" s="10" t="s">
        <v>2</v>
      </c>
      <c r="D45" s="31">
        <v>46.4</v>
      </c>
      <c r="E45" s="12" t="s">
        <v>2</v>
      </c>
      <c r="F45" s="12" t="s">
        <v>2</v>
      </c>
      <c r="G45" s="32" t="s">
        <v>2</v>
      </c>
      <c r="H45" s="32" t="s">
        <v>2</v>
      </c>
      <c r="I45" s="10" t="s">
        <v>2</v>
      </c>
      <c r="J45" s="10" t="s">
        <v>2</v>
      </c>
      <c r="K45" s="12" t="s">
        <v>2</v>
      </c>
      <c r="L45" s="42" t="s">
        <v>2</v>
      </c>
      <c r="M45" s="12" t="s">
        <v>72</v>
      </c>
      <c r="N45" s="32" t="s">
        <v>2</v>
      </c>
      <c r="O45" s="32">
        <v>0</v>
      </c>
      <c r="P45" s="22">
        <v>42</v>
      </c>
      <c r="Q45" s="49">
        <v>44</v>
      </c>
      <c r="R45" s="32" t="s">
        <v>2</v>
      </c>
      <c r="S45" s="52" t="s">
        <v>2</v>
      </c>
      <c r="T45" s="54" t="s">
        <v>2</v>
      </c>
      <c r="U45" s="54" t="s">
        <v>2</v>
      </c>
    </row>
    <row r="46" spans="1:21" ht="15">
      <c r="A46" s="13" t="s">
        <v>56</v>
      </c>
      <c r="B46" s="10" t="s">
        <v>2</v>
      </c>
      <c r="C46" s="10" t="s">
        <v>2</v>
      </c>
      <c r="D46" s="32" t="s">
        <v>2</v>
      </c>
      <c r="E46" s="12" t="s">
        <v>2</v>
      </c>
      <c r="F46" s="12" t="s">
        <v>2</v>
      </c>
      <c r="G46" s="32" t="s">
        <v>2</v>
      </c>
      <c r="H46" s="32" t="s">
        <v>2</v>
      </c>
      <c r="I46" s="33" t="s">
        <v>75</v>
      </c>
      <c r="J46" s="33" t="s">
        <v>75</v>
      </c>
      <c r="K46" s="42" t="s">
        <v>75</v>
      </c>
      <c r="L46" s="33" t="s">
        <v>75</v>
      </c>
      <c r="M46" s="1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52">
        <v>0</v>
      </c>
      <c r="T46" s="54">
        <v>0</v>
      </c>
      <c r="U46" s="54">
        <v>0</v>
      </c>
    </row>
    <row r="47" spans="1:21" ht="15">
      <c r="A47" s="13" t="s">
        <v>7</v>
      </c>
      <c r="B47" s="10" t="s">
        <v>2</v>
      </c>
      <c r="C47" s="10" t="s">
        <v>2</v>
      </c>
      <c r="D47" s="32" t="s">
        <v>2</v>
      </c>
      <c r="E47" s="12" t="s">
        <v>2</v>
      </c>
      <c r="F47" s="12" t="s">
        <v>2</v>
      </c>
      <c r="G47" s="32">
        <v>43.3</v>
      </c>
      <c r="H47" s="32">
        <v>46.1</v>
      </c>
      <c r="I47" s="10" t="s">
        <v>2</v>
      </c>
      <c r="J47" s="10" t="s">
        <v>2</v>
      </c>
      <c r="K47" s="12" t="s">
        <v>2</v>
      </c>
      <c r="L47" s="42" t="s">
        <v>72</v>
      </c>
      <c r="M47" s="12" t="s">
        <v>72</v>
      </c>
      <c r="N47" s="32" t="s">
        <v>2</v>
      </c>
      <c r="O47" s="32" t="s">
        <v>2</v>
      </c>
      <c r="P47" s="32" t="s">
        <v>2</v>
      </c>
      <c r="Q47" s="32" t="s">
        <v>2</v>
      </c>
      <c r="R47" s="32" t="s">
        <v>2</v>
      </c>
      <c r="S47" s="52" t="s">
        <v>2</v>
      </c>
      <c r="T47" s="12">
        <v>28</v>
      </c>
      <c r="U47" s="54" t="s">
        <v>2</v>
      </c>
    </row>
    <row r="48" spans="1:21" ht="15">
      <c r="A48" s="13" t="s">
        <v>37</v>
      </c>
      <c r="B48" s="10" t="s">
        <v>2</v>
      </c>
      <c r="C48" s="10" t="s">
        <v>2</v>
      </c>
      <c r="D48" s="32" t="s">
        <v>2</v>
      </c>
      <c r="E48" s="12" t="s">
        <v>2</v>
      </c>
      <c r="F48" s="12" t="s">
        <v>2</v>
      </c>
      <c r="G48" s="32" t="s">
        <v>2</v>
      </c>
      <c r="H48" s="32" t="s">
        <v>2</v>
      </c>
      <c r="I48" s="12">
        <v>45</v>
      </c>
      <c r="J48" s="10" t="s">
        <v>2</v>
      </c>
      <c r="K48" s="12" t="s">
        <v>2</v>
      </c>
      <c r="L48" s="42" t="s">
        <v>2</v>
      </c>
      <c r="M48" s="12">
        <v>0</v>
      </c>
      <c r="N48" s="32">
        <v>0</v>
      </c>
      <c r="O48" s="32">
        <v>0</v>
      </c>
      <c r="P48" s="22">
        <v>51</v>
      </c>
      <c r="Q48" s="49">
        <v>43</v>
      </c>
      <c r="R48" s="22">
        <v>37</v>
      </c>
      <c r="S48" s="52">
        <v>41</v>
      </c>
      <c r="T48" s="12">
        <v>43</v>
      </c>
      <c r="U48" s="54" t="s">
        <v>2</v>
      </c>
    </row>
    <row r="49" spans="1:21" ht="15">
      <c r="A49" s="13" t="s">
        <v>38</v>
      </c>
      <c r="B49" s="10" t="s">
        <v>2</v>
      </c>
      <c r="C49" s="10" t="s">
        <v>2</v>
      </c>
      <c r="D49" s="31">
        <v>25</v>
      </c>
      <c r="E49" s="12" t="s">
        <v>2</v>
      </c>
      <c r="F49" s="12" t="s">
        <v>2</v>
      </c>
      <c r="G49" s="32" t="s">
        <v>2</v>
      </c>
      <c r="H49" s="32" t="s">
        <v>2</v>
      </c>
      <c r="I49" s="10" t="s">
        <v>2</v>
      </c>
      <c r="J49" s="10" t="s">
        <v>2</v>
      </c>
      <c r="K49" s="12" t="s">
        <v>2</v>
      </c>
      <c r="L49" s="42" t="s">
        <v>2</v>
      </c>
      <c r="M49" s="1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52">
        <v>0</v>
      </c>
      <c r="T49" s="54">
        <v>0</v>
      </c>
      <c r="U49" s="54">
        <v>0</v>
      </c>
    </row>
    <row r="50" spans="1:21" ht="15">
      <c r="A50" s="13" t="s">
        <v>39</v>
      </c>
      <c r="B50" s="23">
        <v>48.2</v>
      </c>
      <c r="C50" s="10" t="s">
        <v>2</v>
      </c>
      <c r="D50" s="32" t="s">
        <v>2</v>
      </c>
      <c r="E50" s="12" t="s">
        <v>2</v>
      </c>
      <c r="F50" s="12" t="s">
        <v>2</v>
      </c>
      <c r="G50" s="32" t="s">
        <v>2</v>
      </c>
      <c r="H50" s="32" t="s">
        <v>2</v>
      </c>
      <c r="I50" s="10" t="s">
        <v>2</v>
      </c>
      <c r="J50" s="10" t="s">
        <v>2</v>
      </c>
      <c r="K50" s="12" t="s">
        <v>2</v>
      </c>
      <c r="L50" s="42" t="s">
        <v>2</v>
      </c>
      <c r="M50" s="12" t="s">
        <v>72</v>
      </c>
      <c r="N50" s="32" t="s">
        <v>2</v>
      </c>
      <c r="O50" s="32" t="s">
        <v>2</v>
      </c>
      <c r="P50" s="32" t="s">
        <v>2</v>
      </c>
      <c r="Q50" s="32" t="s">
        <v>2</v>
      </c>
      <c r="R50" s="32" t="s">
        <v>2</v>
      </c>
      <c r="S50" s="52" t="s">
        <v>2</v>
      </c>
      <c r="T50" s="54" t="s">
        <v>2</v>
      </c>
      <c r="U50" s="54" t="s">
        <v>2</v>
      </c>
    </row>
    <row r="51" spans="1:21" ht="15">
      <c r="A51" s="13" t="s">
        <v>47</v>
      </c>
      <c r="B51" s="23">
        <v>51.5</v>
      </c>
      <c r="C51" s="23">
        <v>58.1</v>
      </c>
      <c r="D51" s="31">
        <v>44.8</v>
      </c>
      <c r="E51" s="15">
        <v>38.2</v>
      </c>
      <c r="F51" s="15">
        <v>40.7</v>
      </c>
      <c r="G51" s="32" t="s">
        <v>2</v>
      </c>
      <c r="H51" s="32" t="s">
        <v>2</v>
      </c>
      <c r="I51" s="10" t="s">
        <v>2</v>
      </c>
      <c r="J51" s="10" t="s">
        <v>2</v>
      </c>
      <c r="K51" s="12" t="s">
        <v>2</v>
      </c>
      <c r="L51" s="15">
        <v>34</v>
      </c>
      <c r="M51" s="9">
        <v>42.5</v>
      </c>
      <c r="N51" s="22">
        <v>49</v>
      </c>
      <c r="O51" s="22">
        <v>44</v>
      </c>
      <c r="P51" s="22">
        <v>21</v>
      </c>
      <c r="Q51" s="49">
        <v>37</v>
      </c>
      <c r="R51" s="32" t="s">
        <v>2</v>
      </c>
      <c r="S51" s="52">
        <v>0</v>
      </c>
      <c r="T51" s="12">
        <v>31</v>
      </c>
      <c r="U51" s="54">
        <v>0</v>
      </c>
    </row>
    <row r="52" spans="1:21" ht="15">
      <c r="A52" s="13" t="s">
        <v>20</v>
      </c>
      <c r="B52" s="23">
        <v>28.6</v>
      </c>
      <c r="C52" s="10" t="s">
        <v>2</v>
      </c>
      <c r="D52" s="31">
        <v>40.3</v>
      </c>
      <c r="E52" s="12">
        <v>34.3</v>
      </c>
      <c r="F52" s="12">
        <v>47.4</v>
      </c>
      <c r="G52" s="35">
        <v>51</v>
      </c>
      <c r="H52" s="35">
        <v>54.4</v>
      </c>
      <c r="I52" s="15">
        <v>49.3</v>
      </c>
      <c r="J52" s="15">
        <v>45.9</v>
      </c>
      <c r="K52" s="15">
        <v>52.6</v>
      </c>
      <c r="L52" s="15">
        <v>46.5</v>
      </c>
      <c r="M52" s="9">
        <v>49</v>
      </c>
      <c r="N52" s="22">
        <v>38</v>
      </c>
      <c r="O52" s="22">
        <v>44</v>
      </c>
      <c r="P52" s="22">
        <v>37</v>
      </c>
      <c r="Q52" s="49">
        <v>39</v>
      </c>
      <c r="R52" s="22">
        <v>35</v>
      </c>
      <c r="S52" s="22">
        <v>29</v>
      </c>
      <c r="T52" s="12">
        <v>35</v>
      </c>
      <c r="U52" s="12">
        <v>30</v>
      </c>
    </row>
    <row r="53" spans="1:21" ht="15">
      <c r="A53" s="13" t="s">
        <v>44</v>
      </c>
      <c r="B53" s="23">
        <v>41.5</v>
      </c>
      <c r="C53" s="23">
        <v>43.5</v>
      </c>
      <c r="D53" s="31">
        <v>39</v>
      </c>
      <c r="E53" s="12">
        <v>33.6</v>
      </c>
      <c r="F53" s="12">
        <v>40.8</v>
      </c>
      <c r="G53" s="10" t="s">
        <v>2</v>
      </c>
      <c r="H53" s="35">
        <v>47.7</v>
      </c>
      <c r="I53" s="15">
        <v>42.5</v>
      </c>
      <c r="J53" s="15">
        <v>30</v>
      </c>
      <c r="K53" s="15">
        <v>46.9</v>
      </c>
      <c r="L53" s="15">
        <v>38.5</v>
      </c>
      <c r="M53" s="9">
        <v>41</v>
      </c>
      <c r="N53" s="22">
        <v>36</v>
      </c>
      <c r="O53" s="22">
        <v>48</v>
      </c>
      <c r="P53" s="22">
        <v>44</v>
      </c>
      <c r="Q53" s="49">
        <v>43</v>
      </c>
      <c r="R53" s="32" t="s">
        <v>2</v>
      </c>
      <c r="S53" s="52">
        <v>42</v>
      </c>
      <c r="T53" s="54" t="s">
        <v>2</v>
      </c>
      <c r="U53" s="54" t="s">
        <v>2</v>
      </c>
    </row>
    <row r="54" spans="1:21" ht="15">
      <c r="A54" s="13" t="s">
        <v>60</v>
      </c>
      <c r="B54" s="10" t="s">
        <v>2</v>
      </c>
      <c r="C54" s="10" t="s">
        <v>2</v>
      </c>
      <c r="D54" s="32" t="s">
        <v>2</v>
      </c>
      <c r="E54" s="10" t="s">
        <v>2</v>
      </c>
      <c r="F54" s="10" t="s">
        <v>2</v>
      </c>
      <c r="G54" s="32" t="s">
        <v>2</v>
      </c>
      <c r="H54" s="32" t="s">
        <v>2</v>
      </c>
      <c r="I54" s="33" t="s">
        <v>75</v>
      </c>
      <c r="J54" s="33" t="s">
        <v>75</v>
      </c>
      <c r="K54" s="42" t="s">
        <v>75</v>
      </c>
      <c r="L54" s="33" t="s">
        <v>75</v>
      </c>
      <c r="M54" s="12" t="s">
        <v>72</v>
      </c>
      <c r="N54" s="32" t="s">
        <v>2</v>
      </c>
      <c r="O54" s="32" t="s">
        <v>2</v>
      </c>
      <c r="P54" s="32" t="s">
        <v>2</v>
      </c>
      <c r="Q54" s="32">
        <v>0</v>
      </c>
      <c r="R54" s="32">
        <v>0</v>
      </c>
      <c r="S54" s="52">
        <v>0</v>
      </c>
      <c r="T54" s="54">
        <v>0</v>
      </c>
      <c r="U54" s="54">
        <v>0</v>
      </c>
    </row>
    <row r="55" spans="1:21" ht="15">
      <c r="A55" s="13" t="s">
        <v>57</v>
      </c>
      <c r="B55" s="10" t="s">
        <v>2</v>
      </c>
      <c r="C55" s="10" t="s">
        <v>2</v>
      </c>
      <c r="D55" s="32" t="s">
        <v>2</v>
      </c>
      <c r="E55" s="12" t="s">
        <v>2</v>
      </c>
      <c r="F55" s="12" t="s">
        <v>2</v>
      </c>
      <c r="G55" s="32" t="s">
        <v>2</v>
      </c>
      <c r="H55" s="32" t="s">
        <v>2</v>
      </c>
      <c r="I55" s="33">
        <v>0</v>
      </c>
      <c r="J55" s="33">
        <v>0</v>
      </c>
      <c r="K55" s="42">
        <v>0</v>
      </c>
      <c r="L55" s="42" t="s">
        <v>72</v>
      </c>
      <c r="M55" s="12" t="s">
        <v>72</v>
      </c>
      <c r="N55" s="32" t="s">
        <v>2</v>
      </c>
      <c r="O55" s="32">
        <v>0</v>
      </c>
      <c r="P55" s="32">
        <v>0</v>
      </c>
      <c r="Q55" s="32">
        <v>0</v>
      </c>
      <c r="R55" s="32">
        <v>0</v>
      </c>
      <c r="S55" s="52">
        <v>0</v>
      </c>
      <c r="T55" s="54">
        <v>0</v>
      </c>
      <c r="U55" s="54">
        <v>0</v>
      </c>
    </row>
    <row r="56" spans="1:21" ht="15">
      <c r="A56" s="13" t="s">
        <v>48</v>
      </c>
      <c r="B56" s="24">
        <v>58</v>
      </c>
      <c r="C56" s="24">
        <v>44.9</v>
      </c>
      <c r="D56" s="32" t="s">
        <v>2</v>
      </c>
      <c r="E56" s="12">
        <v>43.9</v>
      </c>
      <c r="F56" s="12" t="s">
        <v>2</v>
      </c>
      <c r="G56" s="32" t="s">
        <v>2</v>
      </c>
      <c r="H56" s="32" t="s">
        <v>2</v>
      </c>
      <c r="I56" s="12">
        <v>45.5</v>
      </c>
      <c r="J56" s="10" t="s">
        <v>2</v>
      </c>
      <c r="K56" s="12" t="s">
        <v>2</v>
      </c>
      <c r="L56" s="42" t="s">
        <v>72</v>
      </c>
      <c r="M56" s="12" t="s">
        <v>72</v>
      </c>
      <c r="N56" s="32" t="s">
        <v>2</v>
      </c>
      <c r="O56" s="22">
        <v>44</v>
      </c>
      <c r="P56" s="22">
        <v>29</v>
      </c>
      <c r="Q56" s="49">
        <v>37</v>
      </c>
      <c r="R56" s="32">
        <v>0</v>
      </c>
      <c r="S56" s="52">
        <v>0</v>
      </c>
      <c r="T56" s="54" t="s">
        <v>2</v>
      </c>
      <c r="U56" s="54">
        <v>0</v>
      </c>
    </row>
    <row r="57" spans="1:21" ht="15">
      <c r="A57" s="13" t="s">
        <v>49</v>
      </c>
      <c r="B57" s="23">
        <v>46.9</v>
      </c>
      <c r="C57" s="23">
        <v>49.6</v>
      </c>
      <c r="D57" s="31">
        <v>40.7</v>
      </c>
      <c r="E57" s="12">
        <v>36.3</v>
      </c>
      <c r="F57" s="12">
        <v>35.3</v>
      </c>
      <c r="G57" s="32" t="s">
        <v>2</v>
      </c>
      <c r="H57" s="32" t="s">
        <v>2</v>
      </c>
      <c r="I57" s="15">
        <v>41</v>
      </c>
      <c r="J57" s="15">
        <v>40</v>
      </c>
      <c r="K57" s="15">
        <v>44.5</v>
      </c>
      <c r="L57" s="15">
        <v>43</v>
      </c>
      <c r="M57" s="9">
        <v>41</v>
      </c>
      <c r="N57" s="22">
        <v>41</v>
      </c>
      <c r="O57" s="22">
        <v>45</v>
      </c>
      <c r="P57" s="22">
        <v>26</v>
      </c>
      <c r="Q57" s="49">
        <v>39</v>
      </c>
      <c r="R57" s="22">
        <v>36</v>
      </c>
      <c r="S57" s="22">
        <v>32</v>
      </c>
      <c r="T57" s="12">
        <v>31</v>
      </c>
      <c r="U57" s="12">
        <v>30</v>
      </c>
    </row>
    <row r="58" spans="1:21" ht="15">
      <c r="A58" s="13" t="s">
        <v>58</v>
      </c>
      <c r="B58" s="10" t="s">
        <v>2</v>
      </c>
      <c r="C58" s="10" t="s">
        <v>2</v>
      </c>
      <c r="D58" s="32" t="s">
        <v>2</v>
      </c>
      <c r="E58" s="12">
        <v>64.9</v>
      </c>
      <c r="F58" s="12" t="s">
        <v>2</v>
      </c>
      <c r="G58" s="32" t="s">
        <v>2</v>
      </c>
      <c r="H58" s="32" t="s">
        <v>2</v>
      </c>
      <c r="I58" s="10" t="s">
        <v>2</v>
      </c>
      <c r="J58" s="10" t="s">
        <v>2</v>
      </c>
      <c r="K58" s="12" t="s">
        <v>2</v>
      </c>
      <c r="L58" s="42">
        <v>0</v>
      </c>
      <c r="M58" s="1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52">
        <v>0</v>
      </c>
      <c r="T58" s="54">
        <v>0</v>
      </c>
      <c r="U58" s="54">
        <v>0</v>
      </c>
    </row>
    <row r="59" spans="1:21" ht="15">
      <c r="A59" s="13" t="s">
        <v>12</v>
      </c>
      <c r="B59" s="10" t="s">
        <v>2</v>
      </c>
      <c r="C59" s="10" t="s">
        <v>2</v>
      </c>
      <c r="D59" s="32" t="s">
        <v>2</v>
      </c>
      <c r="E59" s="12" t="s">
        <v>2</v>
      </c>
      <c r="F59" s="12" t="s">
        <v>2</v>
      </c>
      <c r="G59" s="32" t="s">
        <v>2</v>
      </c>
      <c r="H59" s="32" t="s">
        <v>2</v>
      </c>
      <c r="I59" s="33">
        <v>0</v>
      </c>
      <c r="J59" s="10">
        <v>0</v>
      </c>
      <c r="K59" s="12" t="s">
        <v>2</v>
      </c>
      <c r="L59" s="42" t="s">
        <v>2</v>
      </c>
      <c r="M59" s="12" t="s">
        <v>2</v>
      </c>
      <c r="N59" s="32" t="s">
        <v>72</v>
      </c>
      <c r="O59" s="32">
        <v>0</v>
      </c>
      <c r="P59" s="32">
        <v>0</v>
      </c>
      <c r="Q59" s="32">
        <v>0</v>
      </c>
      <c r="R59" s="32">
        <v>0</v>
      </c>
      <c r="S59" s="52">
        <v>0</v>
      </c>
      <c r="T59" s="54">
        <v>0</v>
      </c>
      <c r="U59" s="54">
        <v>0</v>
      </c>
    </row>
    <row r="60" spans="1:21" ht="15">
      <c r="A60" s="13" t="s">
        <v>40</v>
      </c>
      <c r="B60" s="10" t="s">
        <v>2</v>
      </c>
      <c r="C60" s="10" t="s">
        <v>2</v>
      </c>
      <c r="D60" s="31">
        <v>56.8</v>
      </c>
      <c r="E60" s="12" t="s">
        <v>2</v>
      </c>
      <c r="F60" s="12" t="s">
        <v>2</v>
      </c>
      <c r="G60" s="32" t="s">
        <v>2</v>
      </c>
      <c r="H60" s="32" t="s">
        <v>2</v>
      </c>
      <c r="I60" s="42" t="s">
        <v>2</v>
      </c>
      <c r="J60" s="12">
        <v>46.7</v>
      </c>
      <c r="K60" s="12" t="s">
        <v>2</v>
      </c>
      <c r="L60" s="42" t="s">
        <v>2</v>
      </c>
      <c r="M60" s="12" t="s">
        <v>72</v>
      </c>
      <c r="N60" s="32" t="s">
        <v>2</v>
      </c>
      <c r="O60" s="22">
        <v>31</v>
      </c>
      <c r="P60" s="22">
        <v>41</v>
      </c>
      <c r="Q60" s="49">
        <v>50</v>
      </c>
      <c r="R60" s="22">
        <v>42</v>
      </c>
      <c r="S60" s="52">
        <v>55</v>
      </c>
      <c r="T60" s="12">
        <v>51</v>
      </c>
      <c r="U60" s="54" t="s">
        <v>2</v>
      </c>
    </row>
    <row r="61" spans="1:21" ht="15">
      <c r="A61" s="13" t="s">
        <v>21</v>
      </c>
      <c r="B61" s="23">
        <v>48.2</v>
      </c>
      <c r="C61" s="23">
        <v>53.4</v>
      </c>
      <c r="D61" s="31">
        <v>44.9</v>
      </c>
      <c r="E61" s="15">
        <v>41.3</v>
      </c>
      <c r="F61" s="15">
        <v>46.9</v>
      </c>
      <c r="G61" s="35">
        <v>44.6</v>
      </c>
      <c r="H61" s="35">
        <v>48.3</v>
      </c>
      <c r="I61" s="15">
        <v>47.9</v>
      </c>
      <c r="J61" s="15">
        <v>44.5</v>
      </c>
      <c r="K61" s="15">
        <v>47.5</v>
      </c>
      <c r="L61" s="15">
        <v>45.5</v>
      </c>
      <c r="M61" s="9">
        <v>46</v>
      </c>
      <c r="N61" s="22">
        <v>41</v>
      </c>
      <c r="O61" s="22">
        <v>41</v>
      </c>
      <c r="P61" s="22">
        <v>47</v>
      </c>
      <c r="Q61" s="49">
        <v>39</v>
      </c>
      <c r="R61" s="22">
        <v>37</v>
      </c>
      <c r="S61" s="22">
        <v>35</v>
      </c>
      <c r="T61" s="12">
        <v>36</v>
      </c>
      <c r="U61" s="12">
        <v>37</v>
      </c>
    </row>
    <row r="62" spans="1:21" ht="15">
      <c r="A62" s="13" t="s">
        <v>59</v>
      </c>
      <c r="B62" s="10" t="s">
        <v>2</v>
      </c>
      <c r="C62" s="10" t="s">
        <v>2</v>
      </c>
      <c r="D62" s="32" t="s">
        <v>2</v>
      </c>
      <c r="E62" s="12" t="s">
        <v>2</v>
      </c>
      <c r="F62" s="12" t="s">
        <v>2</v>
      </c>
      <c r="G62" s="32" t="s">
        <v>2</v>
      </c>
      <c r="H62" s="32" t="s">
        <v>2</v>
      </c>
      <c r="I62" s="33" t="s">
        <v>75</v>
      </c>
      <c r="J62" s="33" t="s">
        <v>75</v>
      </c>
      <c r="K62" s="42" t="s">
        <v>75</v>
      </c>
      <c r="L62" s="33" t="s">
        <v>75</v>
      </c>
      <c r="M62" s="1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52">
        <v>0</v>
      </c>
      <c r="T62" s="54">
        <v>0</v>
      </c>
      <c r="U62" s="54">
        <v>0</v>
      </c>
    </row>
    <row r="63" spans="1:21" ht="15">
      <c r="A63" s="13" t="s">
        <v>22</v>
      </c>
      <c r="B63" s="24">
        <v>51.8</v>
      </c>
      <c r="C63" s="24">
        <v>50</v>
      </c>
      <c r="D63" s="31">
        <v>41.2</v>
      </c>
      <c r="E63" s="12">
        <v>47.9</v>
      </c>
      <c r="F63" s="12">
        <v>46.6</v>
      </c>
      <c r="G63" s="32" t="s">
        <v>2</v>
      </c>
      <c r="H63" s="32" t="s">
        <v>2</v>
      </c>
      <c r="I63" s="15">
        <v>46.7</v>
      </c>
      <c r="J63" s="15">
        <v>43.9</v>
      </c>
      <c r="K63" s="15">
        <v>43.9</v>
      </c>
      <c r="L63" s="42">
        <v>31</v>
      </c>
      <c r="M63" s="12" t="s">
        <v>72</v>
      </c>
      <c r="N63" s="22">
        <v>37</v>
      </c>
      <c r="O63" s="22">
        <v>46</v>
      </c>
      <c r="P63" s="22">
        <v>36</v>
      </c>
      <c r="Q63" s="49">
        <v>41</v>
      </c>
      <c r="R63" s="22">
        <v>33</v>
      </c>
      <c r="S63" s="22">
        <v>32</v>
      </c>
      <c r="T63" s="12">
        <v>31</v>
      </c>
      <c r="U63" s="12">
        <v>35</v>
      </c>
    </row>
    <row r="64" spans="1:21" ht="15">
      <c r="A64" s="13" t="s">
        <v>23</v>
      </c>
      <c r="B64" s="23">
        <v>54.7</v>
      </c>
      <c r="C64" s="23">
        <v>58.5</v>
      </c>
      <c r="D64" s="31">
        <v>51.1</v>
      </c>
      <c r="E64" s="15">
        <v>39.2</v>
      </c>
      <c r="F64" s="15">
        <v>48.7</v>
      </c>
      <c r="G64" s="35">
        <v>50.8</v>
      </c>
      <c r="H64" s="35">
        <v>54.5</v>
      </c>
      <c r="I64" s="15">
        <v>44.2</v>
      </c>
      <c r="J64" s="15">
        <v>42.2</v>
      </c>
      <c r="K64" s="15">
        <v>53.3</v>
      </c>
      <c r="L64" s="42">
        <v>44.5</v>
      </c>
      <c r="M64" s="12" t="s">
        <v>72</v>
      </c>
      <c r="N64" s="22">
        <v>38</v>
      </c>
      <c r="O64" s="22">
        <v>50</v>
      </c>
      <c r="P64" s="22">
        <v>37</v>
      </c>
      <c r="Q64" s="49">
        <v>42</v>
      </c>
      <c r="R64" s="22">
        <v>37</v>
      </c>
      <c r="S64" s="22">
        <v>25</v>
      </c>
      <c r="T64" s="12">
        <v>24</v>
      </c>
      <c r="U64" s="12">
        <v>33</v>
      </c>
    </row>
    <row r="65" spans="1:21" ht="15">
      <c r="A65" s="3"/>
      <c r="B65" s="22"/>
      <c r="C65" s="22"/>
      <c r="D65" s="32"/>
      <c r="E65" s="9"/>
      <c r="F65" s="9"/>
      <c r="G65" s="35"/>
      <c r="H65" s="35"/>
      <c r="I65" s="15"/>
      <c r="J65" s="15"/>
      <c r="K65" s="15"/>
      <c r="L65" s="15"/>
      <c r="M65" s="9"/>
      <c r="N65" s="22"/>
      <c r="O65" s="22"/>
      <c r="P65" s="22"/>
      <c r="Q65" s="22"/>
      <c r="R65" s="22"/>
      <c r="S65" s="22"/>
      <c r="T65" s="12"/>
      <c r="U65" s="12"/>
    </row>
    <row r="66" spans="1:21" ht="15">
      <c r="A66" s="3" t="s">
        <v>64</v>
      </c>
      <c r="B66" s="24">
        <f>+(42.8+48.6+49.6)/3</f>
        <v>47</v>
      </c>
      <c r="C66" s="24">
        <f>(51.1+46.3+45.4+43.7+44.8)/5</f>
        <v>46.260000000000005</v>
      </c>
      <c r="D66" s="31">
        <f>(38.4+31.4+50.4+42.4)/4</f>
        <v>40.65</v>
      </c>
      <c r="E66" s="24">
        <f>(45.9+41.7+43.3)/3</f>
        <v>43.633333333333326</v>
      </c>
      <c r="F66" s="24">
        <f>(45.2+41.6+39.2+48.7)/4</f>
        <v>43.675000000000004</v>
      </c>
      <c r="G66" s="35">
        <f>+(40.5+43.7+37.1+50.3)/4</f>
        <v>42.900000000000006</v>
      </c>
      <c r="H66" s="35">
        <f>+(43.1+41.3+44.1+48+55.8)/5</f>
        <v>46.46</v>
      </c>
      <c r="I66" s="15">
        <f>+(41.8+44.1+40.6+42.6+46+43.2)/6</f>
        <v>43.050000000000004</v>
      </c>
      <c r="J66" s="15">
        <f>+(41.1+34.8+40+47.3+42.7+42.4)/6</f>
        <v>41.38333333333333</v>
      </c>
      <c r="K66" s="15">
        <f>+(47.5+38.2+37.5+39+49)/5</f>
        <v>42.239999999999995</v>
      </c>
      <c r="L66" s="15">
        <f>+(36.5+38.5+32+34+50)/5</f>
        <v>38.2</v>
      </c>
      <c r="M66" s="9">
        <f>+(36+47+51+38.5+44.5+52.5)/6</f>
        <v>44.916666666666664</v>
      </c>
      <c r="N66" s="22">
        <f>+(37+45+44+46+35+42)/6</f>
        <v>41.5</v>
      </c>
      <c r="O66" s="22">
        <f>+(36+33+48+51)/4</f>
        <v>42</v>
      </c>
      <c r="P66" s="22">
        <f>+(42+41)/2</f>
        <v>41.5</v>
      </c>
      <c r="Q66" s="22">
        <f>+(34+42+38+52)/4</f>
        <v>41.5</v>
      </c>
      <c r="R66" s="22">
        <f>+(33+33+40+40)/4</f>
        <v>36.5</v>
      </c>
      <c r="S66" s="22">
        <f>+(30+38+39+49)/4</f>
        <v>39</v>
      </c>
      <c r="T66" s="12">
        <f>+(38+37+41+40)/4</f>
        <v>39</v>
      </c>
      <c r="U66" s="12">
        <f>+(27+27+29+38+30+31)/6</f>
        <v>30.333333333333332</v>
      </c>
    </row>
    <row r="67" spans="1:21" ht="15.75">
      <c r="A67" s="3"/>
      <c r="B67" s="22"/>
      <c r="C67" s="22"/>
      <c r="D67" s="32"/>
      <c r="F67" s="9"/>
      <c r="G67" s="35"/>
      <c r="H67" s="35"/>
      <c r="I67" s="40"/>
      <c r="J67" s="40"/>
      <c r="K67" s="39"/>
      <c r="L67" s="15"/>
      <c r="M67" s="9"/>
      <c r="N67" s="22"/>
      <c r="O67" s="47"/>
      <c r="P67" s="47"/>
      <c r="Q67" s="47"/>
      <c r="R67" s="47"/>
      <c r="S67" s="47"/>
      <c r="T67" s="47"/>
      <c r="U67" s="47"/>
    </row>
    <row r="68" spans="1:21" ht="15">
      <c r="A68" s="3" t="s">
        <v>71</v>
      </c>
      <c r="B68" s="24">
        <v>43.3</v>
      </c>
      <c r="C68" s="24">
        <v>51</v>
      </c>
      <c r="D68" s="31">
        <v>43.4</v>
      </c>
      <c r="E68" s="24">
        <v>46</v>
      </c>
      <c r="F68" s="23">
        <v>53.3</v>
      </c>
      <c r="G68" s="35">
        <v>43.6</v>
      </c>
      <c r="H68" s="35">
        <v>46.3</v>
      </c>
      <c r="I68" s="33" t="s">
        <v>75</v>
      </c>
      <c r="J68" s="33" t="s">
        <v>75</v>
      </c>
      <c r="K68" s="33" t="s">
        <v>75</v>
      </c>
      <c r="L68" s="15">
        <v>37</v>
      </c>
      <c r="M68" s="9">
        <v>51.5</v>
      </c>
      <c r="N68" s="22">
        <v>46</v>
      </c>
      <c r="O68" s="48" t="s">
        <v>75</v>
      </c>
      <c r="P68" s="48" t="s">
        <v>75</v>
      </c>
      <c r="Q68" s="48" t="s">
        <v>75</v>
      </c>
      <c r="R68" s="48" t="s">
        <v>75</v>
      </c>
      <c r="S68" s="48" t="s">
        <v>75</v>
      </c>
      <c r="T68" s="48" t="s">
        <v>75</v>
      </c>
      <c r="U68" s="48" t="s">
        <v>75</v>
      </c>
    </row>
    <row r="69" spans="1:21" ht="15.75">
      <c r="A69" s="6"/>
      <c r="B69" s="6"/>
      <c r="C69" s="6"/>
      <c r="D69" s="6"/>
      <c r="E69" s="6"/>
      <c r="F69" s="17"/>
      <c r="G69" s="17"/>
      <c r="H69" s="30"/>
      <c r="I69" s="41"/>
      <c r="J69" s="41"/>
      <c r="K69" s="45"/>
      <c r="L69" s="17"/>
      <c r="M69" s="17"/>
      <c r="N69" s="17"/>
      <c r="O69" s="45"/>
      <c r="P69" s="45"/>
      <c r="Q69" s="45"/>
      <c r="R69" s="45"/>
      <c r="S69" s="45"/>
      <c r="T69" s="45"/>
      <c r="U69" s="45"/>
    </row>
    <row r="70" spans="1:20" ht="15.75">
      <c r="A70" s="19" t="s">
        <v>76</v>
      </c>
      <c r="B70" s="19"/>
      <c r="C70" s="19"/>
      <c r="D70" s="19"/>
      <c r="E70" s="39"/>
      <c r="F70" s="39"/>
      <c r="G70" s="19"/>
      <c r="H70" s="3"/>
      <c r="I70" s="37"/>
      <c r="J70" s="37"/>
      <c r="K70" s="43"/>
      <c r="T70" s="55"/>
    </row>
    <row r="71" spans="1:20" ht="15.75">
      <c r="A71" s="19"/>
      <c r="B71" s="19"/>
      <c r="C71" s="19"/>
      <c r="D71" s="19"/>
      <c r="E71" s="39"/>
      <c r="F71" s="39"/>
      <c r="G71" s="19"/>
      <c r="H71" s="3"/>
      <c r="I71" s="37"/>
      <c r="J71" s="37"/>
      <c r="K71" s="43"/>
      <c r="T71" s="55"/>
    </row>
    <row r="72" spans="1:20" ht="15.75">
      <c r="A72" s="3" t="s">
        <v>3</v>
      </c>
      <c r="B72" s="3"/>
      <c r="C72" s="3"/>
      <c r="D72" s="3"/>
      <c r="E72" s="3"/>
      <c r="F72" s="16"/>
      <c r="G72" s="16"/>
      <c r="H72" s="8"/>
      <c r="I72" s="37"/>
      <c r="J72" s="37"/>
      <c r="K72" s="43"/>
      <c r="T72" s="55"/>
    </row>
    <row r="73" spans="1:20" ht="15.75">
      <c r="A73" s="3" t="s">
        <v>4</v>
      </c>
      <c r="B73" s="3"/>
      <c r="C73" s="3"/>
      <c r="D73" s="3"/>
      <c r="E73" s="3"/>
      <c r="F73" s="8"/>
      <c r="G73" s="8"/>
      <c r="H73" s="8"/>
      <c r="I73" s="37"/>
      <c r="J73" s="37"/>
      <c r="K73" s="43"/>
      <c r="T73" s="55"/>
    </row>
    <row r="74" spans="1:20" ht="15.75">
      <c r="A74" s="3"/>
      <c r="B74" s="3"/>
      <c r="C74" s="3"/>
      <c r="D74" s="3"/>
      <c r="E74" s="3"/>
      <c r="F74" s="8"/>
      <c r="G74" s="8"/>
      <c r="H74" s="8"/>
      <c r="I74" s="36"/>
      <c r="J74" s="36"/>
      <c r="K74" s="44"/>
      <c r="T74" s="55"/>
    </row>
    <row r="75" spans="1:20" ht="46.5" customHeight="1">
      <c r="A75" s="57" t="s">
        <v>74</v>
      </c>
      <c r="B75" s="57"/>
      <c r="C75" s="57"/>
      <c r="D75" s="57"/>
      <c r="E75" s="57"/>
      <c r="F75" s="57"/>
      <c r="G75" s="57"/>
      <c r="H75" s="57"/>
      <c r="I75" s="36"/>
      <c r="J75" s="36"/>
      <c r="K75" s="44"/>
      <c r="T75" s="55"/>
    </row>
    <row r="76" spans="1:20" ht="15.75">
      <c r="A76" s="60" t="s">
        <v>79</v>
      </c>
      <c r="I76" s="37"/>
      <c r="J76" s="36"/>
      <c r="K76" s="44"/>
      <c r="T76" s="55"/>
    </row>
    <row r="77" spans="9:20" ht="15.75">
      <c r="I77" s="37"/>
      <c r="J77" s="37"/>
      <c r="K77" s="43"/>
      <c r="T77" s="55"/>
    </row>
    <row r="78" spans="9:20" ht="15.75">
      <c r="I78" s="37"/>
      <c r="J78" s="37"/>
      <c r="K78" s="43"/>
      <c r="T78" s="55"/>
    </row>
    <row r="79" spans="9:20" ht="15.75">
      <c r="I79" s="37"/>
      <c r="J79" s="37"/>
      <c r="K79" s="43"/>
      <c r="T79" s="55"/>
    </row>
    <row r="80" spans="9:20" ht="15.75">
      <c r="I80" s="37"/>
      <c r="J80" s="37"/>
      <c r="K80" s="43"/>
      <c r="T80" s="55"/>
    </row>
    <row r="81" spans="9:20" ht="15.75">
      <c r="I81" s="37"/>
      <c r="J81" s="37"/>
      <c r="K81" s="43"/>
      <c r="T81" s="55"/>
    </row>
    <row r="82" spans="9:11" ht="15.75">
      <c r="I82" s="37"/>
      <c r="J82" s="37"/>
      <c r="K82" s="43"/>
    </row>
    <row r="83" spans="9:11" ht="15.75">
      <c r="I83" s="37"/>
      <c r="J83" s="37"/>
      <c r="K83" s="43"/>
    </row>
    <row r="84" spans="9:11" ht="15.75">
      <c r="I84" s="37"/>
      <c r="J84" s="37"/>
      <c r="K84" s="43"/>
    </row>
    <row r="85" spans="9:11" ht="15.75">
      <c r="I85" s="37"/>
      <c r="J85" s="37"/>
      <c r="K85" s="43"/>
    </row>
    <row r="86" spans="9:11" ht="15.75">
      <c r="I86" s="37"/>
      <c r="J86" s="37"/>
      <c r="K86" s="43"/>
    </row>
    <row r="87" spans="9:11" ht="15.75">
      <c r="I87" s="37"/>
      <c r="J87" s="37"/>
      <c r="K87" s="43"/>
    </row>
    <row r="88" spans="9:11" ht="15.75">
      <c r="I88" s="37"/>
      <c r="J88" s="37"/>
      <c r="K88" s="43"/>
    </row>
    <row r="89" spans="9:11" ht="15.75">
      <c r="I89" s="37"/>
      <c r="J89" s="37"/>
      <c r="K89" s="43"/>
    </row>
    <row r="90" spans="9:11" ht="15.75">
      <c r="I90" s="43"/>
      <c r="J90" s="37"/>
      <c r="K90" s="43"/>
    </row>
  </sheetData>
  <sheetProtection/>
  <mergeCells count="2">
    <mergeCell ref="A75:H75"/>
    <mergeCell ref="B4:U4"/>
  </mergeCells>
  <hyperlinks>
    <hyperlink ref="A76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1200" verticalDpi="12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A1" sqref="A1"/>
    </sheetView>
  </sheetViews>
  <sheetFormatPr defaultColWidth="14.77734375" defaultRowHeight="15"/>
  <cols>
    <col min="1" max="1" width="18.77734375" style="0" customWidth="1"/>
  </cols>
  <sheetData>
    <row r="1" spans="1:5" ht="20.25">
      <c r="A1" s="18" t="s">
        <v>67</v>
      </c>
      <c r="B1" s="18"/>
      <c r="C1" s="18"/>
      <c r="D1" s="18"/>
      <c r="E1" s="18"/>
    </row>
    <row r="2" spans="1:5" ht="20.25">
      <c r="A2" s="18" t="s">
        <v>78</v>
      </c>
      <c r="B2" s="18"/>
      <c r="C2" s="18"/>
      <c r="D2" s="18"/>
      <c r="E2" s="18"/>
    </row>
    <row r="3" spans="1:5" ht="15">
      <c r="A3" s="3" t="s">
        <v>0</v>
      </c>
      <c r="B3" s="3"/>
      <c r="C3" s="3"/>
      <c r="D3" s="3"/>
      <c r="E3" s="3"/>
    </row>
    <row r="4" spans="1:21" ht="15">
      <c r="A4" s="4"/>
      <c r="B4" s="59" t="s">
        <v>70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5">
      <c r="A5" s="2" t="s">
        <v>77</v>
      </c>
      <c r="B5" s="5">
        <v>2019</v>
      </c>
      <c r="C5" s="5">
        <v>2018</v>
      </c>
      <c r="D5" s="5">
        <v>2017</v>
      </c>
      <c r="E5" s="5">
        <v>2016</v>
      </c>
      <c r="F5" s="5">
        <v>2015</v>
      </c>
      <c r="G5" s="5">
        <v>2014</v>
      </c>
      <c r="H5" s="5">
        <v>2013</v>
      </c>
      <c r="I5" s="5">
        <v>2012</v>
      </c>
      <c r="J5" s="5">
        <v>2011</v>
      </c>
      <c r="K5" s="5">
        <v>2010</v>
      </c>
      <c r="L5" s="5">
        <v>2009</v>
      </c>
      <c r="M5" s="5">
        <v>2008</v>
      </c>
      <c r="N5" s="46">
        <v>2007</v>
      </c>
      <c r="O5" s="5">
        <v>2006</v>
      </c>
      <c r="P5" s="46">
        <v>2005</v>
      </c>
      <c r="Q5" s="5">
        <v>2004</v>
      </c>
      <c r="R5" s="5">
        <v>2003</v>
      </c>
      <c r="S5" s="46">
        <v>2002</v>
      </c>
      <c r="T5" s="5">
        <v>2001</v>
      </c>
      <c r="U5" s="56">
        <v>2000</v>
      </c>
    </row>
    <row r="6" spans="1:21" ht="15">
      <c r="A6" s="6"/>
      <c r="B6" s="19"/>
      <c r="C6" s="19"/>
      <c r="D6" s="19"/>
      <c r="E6" s="3"/>
      <c r="F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2" t="s">
        <v>1</v>
      </c>
      <c r="B7" s="16">
        <f aca="true" t="shared" si="0" ref="B7:H7">SUM(B8:B68)</f>
        <v>10800000</v>
      </c>
      <c r="C7" s="16">
        <f t="shared" si="0"/>
        <v>16900000</v>
      </c>
      <c r="D7" s="16">
        <f t="shared" si="0"/>
        <v>11925000</v>
      </c>
      <c r="E7" s="16">
        <f t="shared" si="0"/>
        <v>13120000</v>
      </c>
      <c r="F7" s="16">
        <f t="shared" si="0"/>
        <v>12943000</v>
      </c>
      <c r="G7" s="7">
        <f t="shared" si="0"/>
        <v>14715000</v>
      </c>
      <c r="H7" s="7">
        <f t="shared" si="0"/>
        <v>13344000</v>
      </c>
      <c r="I7" s="16">
        <f>SUM(I8:I66)</f>
        <v>14352000</v>
      </c>
      <c r="J7" s="16">
        <f>SUM(J8:J66)</f>
        <v>11911000</v>
      </c>
      <c r="K7" s="16">
        <f>SUM(K8:K66)</f>
        <v>13392000</v>
      </c>
      <c r="L7" s="16">
        <f>SUM(L8:L68)</f>
        <v>10922000</v>
      </c>
      <c r="M7" s="16">
        <f>SUM(M8:M68)</f>
        <v>10396000</v>
      </c>
      <c r="N7" s="16">
        <f>SUM(N8:N68)</f>
        <v>7917000</v>
      </c>
      <c r="O7" s="16">
        <f aca="true" t="shared" si="1" ref="O7:U7">SUM(O8:O66)</f>
        <v>9108000</v>
      </c>
      <c r="P7" s="16">
        <f t="shared" si="1"/>
        <v>7896000</v>
      </c>
      <c r="Q7" s="16">
        <f t="shared" si="1"/>
        <v>6708000</v>
      </c>
      <c r="R7" s="16">
        <f t="shared" si="1"/>
        <v>4830000</v>
      </c>
      <c r="S7" s="16">
        <f t="shared" si="1"/>
        <v>4608000</v>
      </c>
      <c r="T7" s="16">
        <f t="shared" si="1"/>
        <v>5214000</v>
      </c>
      <c r="U7" s="16">
        <f t="shared" si="1"/>
        <v>4356000</v>
      </c>
    </row>
    <row r="8" spans="1:21" ht="15">
      <c r="A8" s="11" t="s">
        <v>33</v>
      </c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>
        <v>0</v>
      </c>
      <c r="L8" s="10" t="s">
        <v>2</v>
      </c>
      <c r="M8" s="10">
        <v>0</v>
      </c>
      <c r="N8" s="10">
        <v>0</v>
      </c>
      <c r="O8" s="10" t="s">
        <v>2</v>
      </c>
      <c r="P8" s="10" t="s">
        <v>2</v>
      </c>
      <c r="Q8" s="10" t="s">
        <v>2</v>
      </c>
      <c r="R8" s="8">
        <v>11000</v>
      </c>
      <c r="S8" s="51">
        <v>0</v>
      </c>
      <c r="T8" s="51">
        <v>0</v>
      </c>
      <c r="U8" s="51">
        <v>0</v>
      </c>
    </row>
    <row r="9" spans="1:21" ht="15">
      <c r="A9" s="11" t="s">
        <v>41</v>
      </c>
      <c r="B9" s="20">
        <v>38000</v>
      </c>
      <c r="C9" s="25">
        <v>54000</v>
      </c>
      <c r="D9" s="28">
        <v>28000</v>
      </c>
      <c r="E9" s="10" t="s">
        <v>2</v>
      </c>
      <c r="F9" s="10">
        <v>35000</v>
      </c>
      <c r="G9" s="10" t="s">
        <v>2</v>
      </c>
      <c r="H9" s="8">
        <v>42000</v>
      </c>
      <c r="I9" s="8">
        <v>56000</v>
      </c>
      <c r="J9" s="8">
        <v>27500</v>
      </c>
      <c r="K9" s="8">
        <v>43000</v>
      </c>
      <c r="L9" s="10" t="s">
        <v>2</v>
      </c>
      <c r="M9" s="10" t="s">
        <v>72</v>
      </c>
      <c r="N9" s="10" t="s">
        <v>2</v>
      </c>
      <c r="O9" s="10" t="s">
        <v>2</v>
      </c>
      <c r="P9" s="10" t="s">
        <v>2</v>
      </c>
      <c r="Q9" s="20">
        <v>5500</v>
      </c>
      <c r="R9" s="50" t="s">
        <v>2</v>
      </c>
      <c r="S9" s="51" t="s">
        <v>2</v>
      </c>
      <c r="T9" s="51" t="s">
        <v>2</v>
      </c>
      <c r="U9" s="51" t="s">
        <v>2</v>
      </c>
    </row>
    <row r="10" spans="1:21" ht="15">
      <c r="A10" s="11" t="s">
        <v>45</v>
      </c>
      <c r="B10" s="10" t="s">
        <v>2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  <c r="L10" s="10" t="s">
        <v>72</v>
      </c>
      <c r="M10" s="10" t="s">
        <v>72</v>
      </c>
      <c r="N10" s="10" t="s">
        <v>2</v>
      </c>
      <c r="O10" s="8">
        <v>4400</v>
      </c>
      <c r="P10" s="10">
        <v>0</v>
      </c>
      <c r="Q10" s="10">
        <v>0</v>
      </c>
      <c r="R10" s="50">
        <v>0</v>
      </c>
      <c r="S10" s="51">
        <v>0</v>
      </c>
      <c r="T10" s="51">
        <v>0</v>
      </c>
      <c r="U10" s="51">
        <v>0</v>
      </c>
    </row>
    <row r="11" spans="1:21" ht="15">
      <c r="A11" s="11" t="s">
        <v>42</v>
      </c>
      <c r="B11" s="25">
        <v>160000</v>
      </c>
      <c r="C11" s="10" t="s">
        <v>2</v>
      </c>
      <c r="D11" s="28">
        <v>185000</v>
      </c>
      <c r="E11" s="10">
        <v>211000</v>
      </c>
      <c r="F11" s="10">
        <v>150000</v>
      </c>
      <c r="G11" s="10" t="s">
        <v>2</v>
      </c>
      <c r="H11" s="8">
        <v>119000</v>
      </c>
      <c r="I11" s="10" t="s">
        <v>2</v>
      </c>
      <c r="J11" s="8">
        <v>115000</v>
      </c>
      <c r="K11" s="8">
        <v>109000</v>
      </c>
      <c r="L11" s="10" t="s">
        <v>2</v>
      </c>
      <c r="M11" s="10" t="s">
        <v>72</v>
      </c>
      <c r="N11" s="10" t="s">
        <v>2</v>
      </c>
      <c r="O11" s="8">
        <v>63600</v>
      </c>
      <c r="P11" s="8">
        <v>44400</v>
      </c>
      <c r="Q11" s="20">
        <v>33900</v>
      </c>
      <c r="R11" s="8">
        <v>22600</v>
      </c>
      <c r="S11" s="10" t="s">
        <v>2</v>
      </c>
      <c r="T11" s="8">
        <v>26300</v>
      </c>
      <c r="U11" s="51" t="s">
        <v>2</v>
      </c>
    </row>
    <row r="12" spans="1:21" ht="15">
      <c r="A12" s="11" t="s">
        <v>24</v>
      </c>
      <c r="B12" s="20">
        <v>1332000</v>
      </c>
      <c r="C12" s="25">
        <v>1773000</v>
      </c>
      <c r="D12" s="28">
        <v>1202000</v>
      </c>
      <c r="E12" s="8">
        <v>1486000</v>
      </c>
      <c r="F12" s="8">
        <v>1528000</v>
      </c>
      <c r="G12" s="8">
        <v>1725000</v>
      </c>
      <c r="H12" s="8">
        <v>1426000</v>
      </c>
      <c r="I12" s="8">
        <v>1575000</v>
      </c>
      <c r="J12" s="8">
        <v>1379000</v>
      </c>
      <c r="K12" s="8">
        <v>1545000</v>
      </c>
      <c r="L12" s="8">
        <v>1333200</v>
      </c>
      <c r="M12" s="8">
        <v>1381700</v>
      </c>
      <c r="N12" s="8">
        <v>1115900</v>
      </c>
      <c r="O12" s="8">
        <v>1212700</v>
      </c>
      <c r="P12" s="8">
        <v>1066300</v>
      </c>
      <c r="Q12" s="20">
        <v>1102900</v>
      </c>
      <c r="R12" s="8">
        <v>849200</v>
      </c>
      <c r="S12" s="8">
        <v>709500</v>
      </c>
      <c r="T12" s="8">
        <v>814400</v>
      </c>
      <c r="U12" s="8">
        <v>711400</v>
      </c>
    </row>
    <row r="13" spans="1:21" ht="15">
      <c r="A13" s="11" t="s">
        <v>43</v>
      </c>
      <c r="B13" s="26">
        <v>144000</v>
      </c>
      <c r="C13" s="10" t="s">
        <v>2</v>
      </c>
      <c r="D13" s="28">
        <v>151000</v>
      </c>
      <c r="E13" s="10" t="s">
        <v>2</v>
      </c>
      <c r="F13" s="10">
        <v>124000</v>
      </c>
      <c r="G13" s="10">
        <v>170000</v>
      </c>
      <c r="H13" s="8">
        <v>150000</v>
      </c>
      <c r="I13" s="10" t="s">
        <v>2</v>
      </c>
      <c r="J13" s="8">
        <v>86500</v>
      </c>
      <c r="K13" s="8">
        <v>131000</v>
      </c>
      <c r="L13" s="10" t="s">
        <v>2</v>
      </c>
      <c r="M13" s="10">
        <v>55900</v>
      </c>
      <c r="N13" s="10">
        <v>37200</v>
      </c>
      <c r="O13" s="10" t="s">
        <v>2</v>
      </c>
      <c r="P13" s="10" t="s">
        <v>2</v>
      </c>
      <c r="Q13" s="20">
        <v>35500</v>
      </c>
      <c r="R13" s="8">
        <v>28900</v>
      </c>
      <c r="S13" s="8">
        <v>40200</v>
      </c>
      <c r="T13" s="8">
        <v>21000</v>
      </c>
      <c r="U13" s="51" t="s">
        <v>2</v>
      </c>
    </row>
    <row r="14" spans="1:21" ht="15">
      <c r="A14" s="11" t="s">
        <v>46</v>
      </c>
      <c r="B14" s="10" t="s">
        <v>2</v>
      </c>
      <c r="C14" s="10" t="s">
        <v>2</v>
      </c>
      <c r="D14" s="28">
        <v>53000</v>
      </c>
      <c r="E14" s="10">
        <v>56600</v>
      </c>
      <c r="F14" s="10">
        <v>30900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72</v>
      </c>
      <c r="M14" s="10" t="s">
        <v>72</v>
      </c>
      <c r="N14" s="10" t="s">
        <v>2</v>
      </c>
      <c r="O14" s="8">
        <v>12400</v>
      </c>
      <c r="P14" s="8">
        <v>13400</v>
      </c>
      <c r="Q14" s="20">
        <v>9000</v>
      </c>
      <c r="R14" s="50" t="s">
        <v>2</v>
      </c>
      <c r="S14" s="10">
        <v>0</v>
      </c>
      <c r="T14" s="51" t="s">
        <v>2</v>
      </c>
      <c r="U14" s="51" t="s">
        <v>2</v>
      </c>
    </row>
    <row r="15" spans="1:21" ht="15">
      <c r="A15" s="11" t="s">
        <v>25</v>
      </c>
      <c r="B15" s="10" t="s">
        <v>2</v>
      </c>
      <c r="C15" s="10" t="s">
        <v>2</v>
      </c>
      <c r="D15" s="10" t="s">
        <v>2</v>
      </c>
      <c r="E15" s="10">
        <v>64000</v>
      </c>
      <c r="F15" s="10" t="s">
        <v>2</v>
      </c>
      <c r="G15" s="10">
        <v>50000</v>
      </c>
      <c r="H15" s="10">
        <v>42500</v>
      </c>
      <c r="I15" s="10">
        <v>27000</v>
      </c>
      <c r="J15" s="10" t="s">
        <v>2</v>
      </c>
      <c r="K15" s="8">
        <v>24700</v>
      </c>
      <c r="L15" s="10" t="s">
        <v>72</v>
      </c>
      <c r="M15" s="8">
        <v>26300</v>
      </c>
      <c r="N15" s="10" t="s">
        <v>2</v>
      </c>
      <c r="O15" s="8">
        <v>14000</v>
      </c>
      <c r="P15" s="8">
        <v>10400</v>
      </c>
      <c r="Q15" s="20">
        <v>21400</v>
      </c>
      <c r="R15" s="8">
        <v>8000</v>
      </c>
      <c r="S15" s="51" t="s">
        <v>2</v>
      </c>
      <c r="T15" s="51" t="s">
        <v>2</v>
      </c>
      <c r="U15" s="51" t="s">
        <v>2</v>
      </c>
    </row>
    <row r="16" spans="1:21" ht="15">
      <c r="A16" s="11" t="s">
        <v>8</v>
      </c>
      <c r="B16" s="10" t="s">
        <v>2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2</v>
      </c>
      <c r="H16" s="10" t="s">
        <v>2</v>
      </c>
      <c r="I16" s="10" t="s">
        <v>2</v>
      </c>
      <c r="J16" s="10" t="s">
        <v>2</v>
      </c>
      <c r="K16" s="10" t="s">
        <v>2</v>
      </c>
      <c r="L16" s="10" t="s">
        <v>2</v>
      </c>
      <c r="M16" s="10" t="s">
        <v>72</v>
      </c>
      <c r="N16" s="10" t="s">
        <v>72</v>
      </c>
      <c r="O16" s="8">
        <v>92100</v>
      </c>
      <c r="P16" s="8">
        <v>86000</v>
      </c>
      <c r="Q16" s="20">
        <v>95800</v>
      </c>
      <c r="R16" s="8">
        <v>84600</v>
      </c>
      <c r="S16" s="8">
        <v>54700</v>
      </c>
      <c r="T16" s="8">
        <v>69000</v>
      </c>
      <c r="U16" s="8">
        <v>60700</v>
      </c>
    </row>
    <row r="17" spans="1:21" ht="15">
      <c r="A17" s="11" t="s">
        <v>50</v>
      </c>
      <c r="B17" s="26">
        <v>170000</v>
      </c>
      <c r="C17" s="26">
        <v>178000</v>
      </c>
      <c r="D17" s="28">
        <v>148000</v>
      </c>
      <c r="E17" s="10" t="s">
        <v>2</v>
      </c>
      <c r="F17" s="10">
        <v>191000</v>
      </c>
      <c r="G17" s="10" t="s">
        <v>2</v>
      </c>
      <c r="H17" s="8">
        <v>219000</v>
      </c>
      <c r="I17" s="8">
        <v>170000</v>
      </c>
      <c r="J17" s="8">
        <v>137000</v>
      </c>
      <c r="K17" s="8">
        <v>195000</v>
      </c>
      <c r="L17" s="10" t="s">
        <v>72</v>
      </c>
      <c r="M17" s="10" t="s">
        <v>72</v>
      </c>
      <c r="N17" s="8">
        <v>113700</v>
      </c>
      <c r="O17" s="8">
        <v>154500</v>
      </c>
      <c r="P17" s="8">
        <v>143500</v>
      </c>
      <c r="Q17" s="20">
        <v>110700</v>
      </c>
      <c r="R17" s="8">
        <v>74000</v>
      </c>
      <c r="S17" s="8">
        <v>71200</v>
      </c>
      <c r="T17" s="8">
        <v>81000</v>
      </c>
      <c r="U17" s="8">
        <v>46600</v>
      </c>
    </row>
    <row r="18" spans="1:21" ht="15">
      <c r="A18" s="11" t="s">
        <v>26</v>
      </c>
      <c r="B18" s="10" t="s">
        <v>2</v>
      </c>
      <c r="C18" s="10" t="s">
        <v>2</v>
      </c>
      <c r="D18" s="28">
        <v>59000</v>
      </c>
      <c r="E18" s="10">
        <v>68000</v>
      </c>
      <c r="F18" s="10" t="s">
        <v>2</v>
      </c>
      <c r="G18" s="10">
        <v>121000</v>
      </c>
      <c r="H18" s="10">
        <v>84500</v>
      </c>
      <c r="I18" s="10">
        <v>96000</v>
      </c>
      <c r="J18" s="10" t="s">
        <v>2</v>
      </c>
      <c r="K18" s="8">
        <v>65100</v>
      </c>
      <c r="L18" s="10" t="s">
        <v>72</v>
      </c>
      <c r="M18" s="8">
        <v>44200</v>
      </c>
      <c r="N18" s="8">
        <v>44000</v>
      </c>
      <c r="O18" s="8">
        <v>42100</v>
      </c>
      <c r="P18" s="8">
        <v>38400</v>
      </c>
      <c r="Q18" s="20">
        <v>38000</v>
      </c>
      <c r="R18" s="8">
        <v>21700</v>
      </c>
      <c r="S18" s="8">
        <v>15100</v>
      </c>
      <c r="T18" s="51" t="s">
        <v>2</v>
      </c>
      <c r="U18" s="51" t="s">
        <v>2</v>
      </c>
    </row>
    <row r="19" spans="1:21" ht="15">
      <c r="A19" s="11" t="s">
        <v>51</v>
      </c>
      <c r="B19" s="10" t="s">
        <v>2</v>
      </c>
      <c r="C19" s="10" t="s">
        <v>2</v>
      </c>
      <c r="D19" s="10" t="s">
        <v>2</v>
      </c>
      <c r="E19" s="10" t="s">
        <v>2</v>
      </c>
      <c r="F19" s="10" t="s">
        <v>2</v>
      </c>
      <c r="G19" s="10" t="s">
        <v>2</v>
      </c>
      <c r="H19" s="10" t="s">
        <v>2</v>
      </c>
      <c r="I19" s="10" t="s">
        <v>2</v>
      </c>
      <c r="J19" s="10" t="s">
        <v>2</v>
      </c>
      <c r="K19" s="10" t="s">
        <v>2</v>
      </c>
      <c r="L19" s="10" t="s">
        <v>72</v>
      </c>
      <c r="M19" s="10" t="s">
        <v>72</v>
      </c>
      <c r="N19" s="10" t="s">
        <v>2</v>
      </c>
      <c r="O19" s="10">
        <v>0</v>
      </c>
      <c r="P19" s="10">
        <v>3600</v>
      </c>
      <c r="Q19" s="10" t="s">
        <v>2</v>
      </c>
      <c r="R19" s="50">
        <v>0</v>
      </c>
      <c r="S19" s="51">
        <v>0</v>
      </c>
      <c r="T19" s="51">
        <v>0</v>
      </c>
      <c r="U19" s="51">
        <v>0</v>
      </c>
    </row>
    <row r="20" spans="1:21" ht="15">
      <c r="A20" s="11" t="s">
        <v>52</v>
      </c>
      <c r="B20" s="10" t="s">
        <v>2</v>
      </c>
      <c r="C20" s="16">
        <v>94900</v>
      </c>
      <c r="D20" s="10" t="s">
        <v>2</v>
      </c>
      <c r="E20" s="10">
        <v>123000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72</v>
      </c>
      <c r="M20" s="10" t="s">
        <v>72</v>
      </c>
      <c r="N20" s="10">
        <v>49800</v>
      </c>
      <c r="O20" s="10" t="s">
        <v>2</v>
      </c>
      <c r="P20" s="10">
        <v>39400</v>
      </c>
      <c r="Q20" s="10" t="s">
        <v>2</v>
      </c>
      <c r="R20" s="8">
        <v>13900</v>
      </c>
      <c r="S20" s="10">
        <v>0</v>
      </c>
      <c r="T20" s="51" t="s">
        <v>2</v>
      </c>
      <c r="U20" s="51" t="s">
        <v>2</v>
      </c>
    </row>
    <row r="21" spans="1:21" ht="15">
      <c r="A21" s="11" t="s">
        <v>13</v>
      </c>
      <c r="B21" s="26">
        <v>185000</v>
      </c>
      <c r="C21" s="26">
        <v>335000</v>
      </c>
      <c r="D21" s="28">
        <v>290000</v>
      </c>
      <c r="E21" s="8">
        <v>301000</v>
      </c>
      <c r="F21" s="8">
        <v>225000</v>
      </c>
      <c r="G21" s="8">
        <v>250000</v>
      </c>
      <c r="H21" s="8">
        <v>262000</v>
      </c>
      <c r="I21" s="8">
        <v>298000</v>
      </c>
      <c r="J21" s="8">
        <v>316000</v>
      </c>
      <c r="K21" s="8">
        <v>286000</v>
      </c>
      <c r="L21" s="8">
        <v>220200</v>
      </c>
      <c r="M21" s="8">
        <v>154100</v>
      </c>
      <c r="N21" s="8">
        <v>113700</v>
      </c>
      <c r="O21" s="8">
        <v>116500</v>
      </c>
      <c r="P21" s="8">
        <v>145300</v>
      </c>
      <c r="Q21" s="20">
        <v>120400</v>
      </c>
      <c r="R21" s="8">
        <v>73800</v>
      </c>
      <c r="S21" s="8">
        <v>75200</v>
      </c>
      <c r="T21" s="8">
        <v>50100</v>
      </c>
      <c r="U21" s="8">
        <v>58700</v>
      </c>
    </row>
    <row r="22" spans="1:21" ht="15">
      <c r="A22" s="11" t="s">
        <v>9</v>
      </c>
      <c r="B22" s="10" t="s">
        <v>2</v>
      </c>
      <c r="C22" s="10" t="s">
        <v>2</v>
      </c>
      <c r="D22" s="10" t="s">
        <v>2</v>
      </c>
      <c r="E22" s="10" t="s">
        <v>2</v>
      </c>
      <c r="F22" s="10" t="s">
        <v>2</v>
      </c>
      <c r="G22" s="10" t="s">
        <v>2</v>
      </c>
      <c r="H22" s="10" t="s">
        <v>2</v>
      </c>
      <c r="I22" s="10" t="s">
        <v>2</v>
      </c>
      <c r="J22" s="10" t="s">
        <v>2</v>
      </c>
      <c r="K22" s="10" t="s">
        <v>2</v>
      </c>
      <c r="L22" s="10" t="s">
        <v>2</v>
      </c>
      <c r="M22" s="10" t="s">
        <v>2</v>
      </c>
      <c r="N22" s="10" t="s">
        <v>72</v>
      </c>
      <c r="O22" s="8">
        <v>6500</v>
      </c>
      <c r="P22" s="8">
        <v>15300</v>
      </c>
      <c r="Q22" s="10" t="s">
        <v>2</v>
      </c>
      <c r="R22" s="50">
        <v>0</v>
      </c>
      <c r="S22" s="51">
        <v>0</v>
      </c>
      <c r="T22" s="51">
        <v>0</v>
      </c>
      <c r="U22" s="51">
        <v>0</v>
      </c>
    </row>
    <row r="23" spans="1:21" ht="15">
      <c r="A23" s="11" t="s">
        <v>10</v>
      </c>
      <c r="B23" s="10" t="s">
        <v>2</v>
      </c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0" t="s">
        <v>2</v>
      </c>
      <c r="K23" s="10" t="s">
        <v>2</v>
      </c>
      <c r="L23" s="10" t="s">
        <v>2</v>
      </c>
      <c r="M23" s="10" t="s">
        <v>2</v>
      </c>
      <c r="N23" s="10" t="s">
        <v>72</v>
      </c>
      <c r="O23" s="8">
        <v>15300</v>
      </c>
      <c r="P23" s="8">
        <v>11300</v>
      </c>
      <c r="Q23" s="10" t="s">
        <v>2</v>
      </c>
      <c r="R23" s="8">
        <v>22400</v>
      </c>
      <c r="S23" s="8">
        <v>16100</v>
      </c>
      <c r="T23" s="8">
        <v>7600</v>
      </c>
      <c r="U23" s="8">
        <v>20600</v>
      </c>
    </row>
    <row r="24" spans="1:21" ht="15">
      <c r="A24" s="11" t="s">
        <v>34</v>
      </c>
      <c r="B24" s="10" t="s">
        <v>2</v>
      </c>
      <c r="C24" s="10" t="s">
        <v>2</v>
      </c>
      <c r="D24" s="10" t="s">
        <v>2</v>
      </c>
      <c r="E24" s="10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  <c r="L24" s="10" t="s">
        <v>2</v>
      </c>
      <c r="M24" s="10" t="s">
        <v>72</v>
      </c>
      <c r="N24" s="10" t="s">
        <v>2</v>
      </c>
      <c r="O24" s="10">
        <v>0</v>
      </c>
      <c r="P24" s="10">
        <v>0</v>
      </c>
      <c r="Q24" s="10">
        <v>0</v>
      </c>
      <c r="R24" s="50">
        <v>0</v>
      </c>
      <c r="S24" s="51">
        <v>0</v>
      </c>
      <c r="T24" s="51">
        <v>0</v>
      </c>
      <c r="U24" s="51" t="s">
        <v>2</v>
      </c>
    </row>
    <row r="25" spans="1:21" ht="15">
      <c r="A25" s="11" t="s">
        <v>14</v>
      </c>
      <c r="B25" s="26">
        <v>488000</v>
      </c>
      <c r="C25" s="26">
        <v>865000</v>
      </c>
      <c r="D25" s="28">
        <v>769000</v>
      </c>
      <c r="E25" s="8">
        <v>567000</v>
      </c>
      <c r="F25" s="8">
        <v>620000</v>
      </c>
      <c r="G25" s="8">
        <v>660000</v>
      </c>
      <c r="H25" s="10" t="s">
        <v>2</v>
      </c>
      <c r="I25" s="8">
        <v>698000</v>
      </c>
      <c r="J25" s="8">
        <v>545000</v>
      </c>
      <c r="K25" s="8">
        <v>611000</v>
      </c>
      <c r="L25" s="8">
        <v>471700</v>
      </c>
      <c r="M25" s="8">
        <v>367600</v>
      </c>
      <c r="N25" s="8">
        <v>270200</v>
      </c>
      <c r="O25" s="8">
        <v>371900</v>
      </c>
      <c r="P25" s="8">
        <v>307100</v>
      </c>
      <c r="Q25" s="20">
        <v>179700</v>
      </c>
      <c r="R25" s="8">
        <v>145800</v>
      </c>
      <c r="S25" s="8">
        <v>134700</v>
      </c>
      <c r="T25" s="8">
        <v>126200</v>
      </c>
      <c r="U25" s="8">
        <v>103300</v>
      </c>
    </row>
    <row r="26" spans="1:21" ht="15">
      <c r="A26" s="11" t="s">
        <v>53</v>
      </c>
      <c r="B26" s="10" t="s">
        <v>2</v>
      </c>
      <c r="C26" s="10" t="s">
        <v>2</v>
      </c>
      <c r="D26" s="10" t="s">
        <v>2</v>
      </c>
      <c r="E26" s="10" t="s">
        <v>2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72</v>
      </c>
      <c r="M26" s="10">
        <v>0</v>
      </c>
      <c r="N26" s="10" t="s">
        <v>2</v>
      </c>
      <c r="O26" s="10">
        <v>0</v>
      </c>
      <c r="P26" s="10">
        <v>0</v>
      </c>
      <c r="Q26" s="10">
        <v>0</v>
      </c>
      <c r="R26" s="50">
        <v>0</v>
      </c>
      <c r="S26" s="51">
        <v>0</v>
      </c>
      <c r="T26" s="51">
        <v>0</v>
      </c>
      <c r="U26" s="51">
        <v>0</v>
      </c>
    </row>
    <row r="27" spans="1:21" ht="15">
      <c r="A27" s="13" t="s">
        <v>11</v>
      </c>
      <c r="B27" s="10" t="s">
        <v>2</v>
      </c>
      <c r="C27" s="10" t="s">
        <v>2</v>
      </c>
      <c r="D27" s="10" t="s">
        <v>2</v>
      </c>
      <c r="E27" s="10" t="s">
        <v>2</v>
      </c>
      <c r="F27" s="10" t="s">
        <v>2</v>
      </c>
      <c r="G27" s="10" t="s">
        <v>2</v>
      </c>
      <c r="H27" s="10" t="s">
        <v>2</v>
      </c>
      <c r="I27" s="33" t="s">
        <v>75</v>
      </c>
      <c r="J27" s="33" t="s">
        <v>75</v>
      </c>
      <c r="K27" s="33" t="s">
        <v>75</v>
      </c>
      <c r="L27" s="33" t="s">
        <v>75</v>
      </c>
      <c r="M27" s="10" t="s">
        <v>2</v>
      </c>
      <c r="N27" s="10" t="s">
        <v>72</v>
      </c>
      <c r="O27" s="10">
        <v>0</v>
      </c>
      <c r="P27" s="10">
        <v>0</v>
      </c>
      <c r="Q27" s="10">
        <v>0</v>
      </c>
      <c r="R27" s="50">
        <v>0</v>
      </c>
      <c r="S27" s="51">
        <v>0</v>
      </c>
      <c r="T27" s="51">
        <v>0</v>
      </c>
      <c r="U27" s="51">
        <v>0</v>
      </c>
    </row>
    <row r="28" spans="1:21" ht="15">
      <c r="A28" s="11" t="s">
        <v>27</v>
      </c>
      <c r="B28" s="26">
        <v>72000</v>
      </c>
      <c r="C28" s="26">
        <v>144000</v>
      </c>
      <c r="D28" s="28">
        <v>78000</v>
      </c>
      <c r="E28" s="8">
        <v>111000</v>
      </c>
      <c r="F28" s="8">
        <v>93000</v>
      </c>
      <c r="G28" s="8">
        <v>108000</v>
      </c>
      <c r="H28" s="10" t="s">
        <v>2</v>
      </c>
      <c r="I28" s="8">
        <v>92000</v>
      </c>
      <c r="J28" s="8">
        <v>78000</v>
      </c>
      <c r="K28" s="8">
        <v>92300</v>
      </c>
      <c r="L28" s="10" t="s">
        <v>72</v>
      </c>
      <c r="M28" s="8">
        <v>49300</v>
      </c>
      <c r="N28" s="8">
        <v>41900</v>
      </c>
      <c r="O28" s="8">
        <v>27100</v>
      </c>
      <c r="P28" s="8">
        <v>21800</v>
      </c>
      <c r="Q28" s="20">
        <v>26000</v>
      </c>
      <c r="R28" s="8">
        <v>14000</v>
      </c>
      <c r="S28" s="10" t="s">
        <v>2</v>
      </c>
      <c r="T28" s="8">
        <v>8800</v>
      </c>
      <c r="U28" s="51" t="s">
        <v>2</v>
      </c>
    </row>
    <row r="29" spans="1:21" ht="15">
      <c r="A29" s="11" t="s">
        <v>5</v>
      </c>
      <c r="B29" s="26">
        <v>137000</v>
      </c>
      <c r="C29" s="26">
        <v>436000</v>
      </c>
      <c r="D29" s="28">
        <v>315000</v>
      </c>
      <c r="E29" s="10">
        <v>275000</v>
      </c>
      <c r="F29" s="10">
        <v>264000</v>
      </c>
      <c r="G29" s="10">
        <v>370000</v>
      </c>
      <c r="H29" s="10">
        <v>300000</v>
      </c>
      <c r="I29" s="10" t="s">
        <v>2</v>
      </c>
      <c r="J29" s="10" t="s">
        <v>2</v>
      </c>
      <c r="K29" s="8">
        <v>269000</v>
      </c>
      <c r="L29" s="8">
        <v>154400</v>
      </c>
      <c r="M29" s="8">
        <v>149000</v>
      </c>
      <c r="N29" s="8">
        <v>110400</v>
      </c>
      <c r="O29" s="8">
        <v>76300</v>
      </c>
      <c r="P29" s="8">
        <v>82800</v>
      </c>
      <c r="Q29" s="20">
        <v>85400</v>
      </c>
      <c r="R29" s="8">
        <v>75100</v>
      </c>
      <c r="S29" s="8">
        <v>74200</v>
      </c>
      <c r="T29" s="8">
        <v>57100</v>
      </c>
      <c r="U29" s="8">
        <v>55000</v>
      </c>
    </row>
    <row r="30" spans="1:21" ht="15">
      <c r="A30" s="11" t="s">
        <v>6</v>
      </c>
      <c r="B30" s="26">
        <v>71000</v>
      </c>
      <c r="C30" s="10" t="s">
        <v>2</v>
      </c>
      <c r="D30" s="28">
        <v>44000</v>
      </c>
      <c r="E30" s="10">
        <v>44000</v>
      </c>
      <c r="F30" s="10">
        <v>20000</v>
      </c>
      <c r="G30" s="10">
        <v>27000</v>
      </c>
      <c r="H30" s="10">
        <v>28000</v>
      </c>
      <c r="I30" s="10" t="s">
        <v>2</v>
      </c>
      <c r="J30" s="10" t="s">
        <v>2</v>
      </c>
      <c r="K30" s="10" t="s">
        <v>2</v>
      </c>
      <c r="L30" s="10" t="s">
        <v>72</v>
      </c>
      <c r="M30" s="10" t="s">
        <v>72</v>
      </c>
      <c r="N30" s="10" t="s">
        <v>2</v>
      </c>
      <c r="O30" s="10" t="s">
        <v>2</v>
      </c>
      <c r="P30" s="10" t="s">
        <v>2</v>
      </c>
      <c r="Q30" s="10" t="s">
        <v>2</v>
      </c>
      <c r="R30" s="50" t="s">
        <v>2</v>
      </c>
      <c r="S30" s="51" t="s">
        <v>2</v>
      </c>
      <c r="T30" s="51">
        <v>0</v>
      </c>
      <c r="U30" s="51" t="s">
        <v>2</v>
      </c>
    </row>
    <row r="31" spans="1:21" ht="15">
      <c r="A31" s="11" t="s">
        <v>15</v>
      </c>
      <c r="B31" s="26">
        <v>877000</v>
      </c>
      <c r="C31" s="26">
        <v>1346000</v>
      </c>
      <c r="D31" s="28">
        <v>797000</v>
      </c>
      <c r="E31" s="8">
        <v>984000</v>
      </c>
      <c r="F31" s="8">
        <v>882000</v>
      </c>
      <c r="G31" s="8">
        <v>1100000</v>
      </c>
      <c r="H31" s="8">
        <v>1041000</v>
      </c>
      <c r="I31" s="8">
        <v>1220000</v>
      </c>
      <c r="J31" s="8">
        <v>934000</v>
      </c>
      <c r="K31" s="8">
        <v>996000</v>
      </c>
      <c r="L31" s="8">
        <v>816100</v>
      </c>
      <c r="M31" s="8">
        <v>739400</v>
      </c>
      <c r="N31" s="8">
        <v>559000</v>
      </c>
      <c r="O31" s="8">
        <v>722800</v>
      </c>
      <c r="P31" s="8">
        <v>502300</v>
      </c>
      <c r="Q31" s="20">
        <v>394600</v>
      </c>
      <c r="R31" s="8">
        <v>196600</v>
      </c>
      <c r="S31" s="8">
        <v>157300</v>
      </c>
      <c r="T31" s="8">
        <v>330100</v>
      </c>
      <c r="U31" s="8">
        <v>289900</v>
      </c>
    </row>
    <row r="32" spans="1:21" ht="15">
      <c r="A32" s="11" t="s">
        <v>28</v>
      </c>
      <c r="B32" s="26">
        <v>105000</v>
      </c>
      <c r="C32" s="26">
        <v>217000</v>
      </c>
      <c r="D32" s="28">
        <v>120000</v>
      </c>
      <c r="E32" s="8">
        <v>199000</v>
      </c>
      <c r="F32" s="8">
        <v>131000</v>
      </c>
      <c r="G32" s="8">
        <v>264000</v>
      </c>
      <c r="H32" s="8">
        <v>163000</v>
      </c>
      <c r="I32" s="8">
        <v>248000</v>
      </c>
      <c r="J32" s="8">
        <v>229000</v>
      </c>
      <c r="K32" s="8">
        <v>232000</v>
      </c>
      <c r="L32" s="8">
        <v>174700</v>
      </c>
      <c r="M32" s="8">
        <v>160300</v>
      </c>
      <c r="N32" s="8">
        <v>130900</v>
      </c>
      <c r="O32" s="8">
        <v>106300</v>
      </c>
      <c r="P32" s="8">
        <v>65200</v>
      </c>
      <c r="Q32" s="20">
        <v>68000</v>
      </c>
      <c r="R32" s="8">
        <v>30600</v>
      </c>
      <c r="S32" s="8">
        <v>23000</v>
      </c>
      <c r="T32" s="8">
        <v>34800</v>
      </c>
      <c r="U32" s="8">
        <v>75700</v>
      </c>
    </row>
    <row r="33" spans="1:21" ht="15">
      <c r="A33" s="11" t="s">
        <v>16</v>
      </c>
      <c r="B33" s="26">
        <v>563000</v>
      </c>
      <c r="C33" s="26">
        <v>905000</v>
      </c>
      <c r="D33" s="28">
        <v>662000</v>
      </c>
      <c r="E33" s="8">
        <v>611000</v>
      </c>
      <c r="F33" s="8">
        <v>670000</v>
      </c>
      <c r="G33" s="8">
        <v>740000</v>
      </c>
      <c r="H33" s="8">
        <v>766000</v>
      </c>
      <c r="I33" s="8">
        <v>793000</v>
      </c>
      <c r="J33" s="8">
        <v>571000</v>
      </c>
      <c r="K33" s="8">
        <v>678000</v>
      </c>
      <c r="L33" s="8">
        <v>532700</v>
      </c>
      <c r="M33" s="8">
        <v>490700</v>
      </c>
      <c r="N33" s="8">
        <v>543600</v>
      </c>
      <c r="O33" s="8">
        <v>490300</v>
      </c>
      <c r="P33" s="8">
        <v>347600</v>
      </c>
      <c r="Q33" s="20">
        <v>208500</v>
      </c>
      <c r="R33" s="8">
        <v>167900</v>
      </c>
      <c r="S33" s="8">
        <v>190500</v>
      </c>
      <c r="T33" s="8">
        <v>300700</v>
      </c>
      <c r="U33" s="8">
        <v>220200</v>
      </c>
    </row>
    <row r="34" spans="1:21" ht="15">
      <c r="A34" s="11" t="s">
        <v>35</v>
      </c>
      <c r="B34" s="10" t="s">
        <v>2</v>
      </c>
      <c r="C34" s="10" t="s">
        <v>2</v>
      </c>
      <c r="D34" s="28">
        <v>71000</v>
      </c>
      <c r="E34" s="10" t="s">
        <v>2</v>
      </c>
      <c r="F34" s="10" t="s">
        <v>2</v>
      </c>
      <c r="G34" s="10" t="s">
        <v>2</v>
      </c>
      <c r="H34" s="10" t="s">
        <v>2</v>
      </c>
      <c r="I34" s="10">
        <v>106000</v>
      </c>
      <c r="J34" s="10" t="s">
        <v>2</v>
      </c>
      <c r="K34" s="8">
        <v>135000</v>
      </c>
      <c r="L34" s="10" t="s">
        <v>2</v>
      </c>
      <c r="M34" s="8">
        <v>88500</v>
      </c>
      <c r="N34" s="8">
        <v>42300</v>
      </c>
      <c r="O34" s="8">
        <v>26100</v>
      </c>
      <c r="P34" s="8">
        <v>61200</v>
      </c>
      <c r="Q34" s="20">
        <v>64400</v>
      </c>
      <c r="R34" s="8">
        <v>51500</v>
      </c>
      <c r="S34" s="8">
        <v>101200</v>
      </c>
      <c r="T34" s="8">
        <v>49600</v>
      </c>
      <c r="U34" s="8">
        <v>22600</v>
      </c>
    </row>
    <row r="35" spans="1:21" ht="15">
      <c r="A35" s="11" t="s">
        <v>73</v>
      </c>
      <c r="B35" s="33" t="s">
        <v>72</v>
      </c>
      <c r="C35" s="33" t="s">
        <v>72</v>
      </c>
      <c r="D35" s="33" t="s">
        <v>72</v>
      </c>
      <c r="E35" s="33" t="s">
        <v>72</v>
      </c>
      <c r="F35" s="33" t="s">
        <v>72</v>
      </c>
      <c r="G35" s="33" t="s">
        <v>72</v>
      </c>
      <c r="H35" s="33" t="s">
        <v>72</v>
      </c>
      <c r="I35" s="33" t="s">
        <v>75</v>
      </c>
      <c r="J35" s="33" t="s">
        <v>75</v>
      </c>
      <c r="K35" s="33" t="s">
        <v>75</v>
      </c>
      <c r="L35" s="33" t="s">
        <v>75</v>
      </c>
      <c r="M35" s="10" t="s">
        <v>72</v>
      </c>
      <c r="N35" s="10" t="s">
        <v>2</v>
      </c>
      <c r="O35" s="10" t="s">
        <v>2</v>
      </c>
      <c r="P35" s="10" t="s">
        <v>2</v>
      </c>
      <c r="Q35" s="10">
        <v>0</v>
      </c>
      <c r="R35" s="50">
        <v>0</v>
      </c>
      <c r="S35" s="51">
        <v>0</v>
      </c>
      <c r="T35" s="51">
        <v>0</v>
      </c>
      <c r="U35" s="51">
        <v>0</v>
      </c>
    </row>
    <row r="36" spans="1:21" ht="15">
      <c r="A36" s="11" t="s">
        <v>17</v>
      </c>
      <c r="B36" s="26">
        <v>298000</v>
      </c>
      <c r="C36" s="26">
        <v>960000</v>
      </c>
      <c r="D36" s="28">
        <v>837000</v>
      </c>
      <c r="E36" s="8">
        <v>785000</v>
      </c>
      <c r="F36" s="8">
        <v>780000</v>
      </c>
      <c r="G36" s="8">
        <v>760000</v>
      </c>
      <c r="H36" s="8">
        <v>620000</v>
      </c>
      <c r="I36" s="8">
        <v>785000</v>
      </c>
      <c r="J36" s="8">
        <v>665000</v>
      </c>
      <c r="K36" s="8">
        <v>811000</v>
      </c>
      <c r="L36" s="8">
        <v>647100</v>
      </c>
      <c r="M36" s="8">
        <v>515200</v>
      </c>
      <c r="N36" s="8">
        <v>330600</v>
      </c>
      <c r="O36" s="8">
        <v>542100</v>
      </c>
      <c r="P36" s="8">
        <v>532900</v>
      </c>
      <c r="Q36" s="20">
        <v>300400</v>
      </c>
      <c r="R36" s="8">
        <v>164500</v>
      </c>
      <c r="S36" s="8">
        <v>246800</v>
      </c>
      <c r="T36" s="8">
        <v>220800</v>
      </c>
      <c r="U36" s="8">
        <v>148600</v>
      </c>
    </row>
    <row r="37" spans="1:21" ht="15">
      <c r="A37" s="11" t="s">
        <v>29</v>
      </c>
      <c r="B37" s="26">
        <v>320000</v>
      </c>
      <c r="C37" s="26">
        <v>389000</v>
      </c>
      <c r="D37" s="28">
        <v>319000</v>
      </c>
      <c r="E37" s="8">
        <v>398000</v>
      </c>
      <c r="F37" s="8">
        <v>369000</v>
      </c>
      <c r="G37" s="8">
        <v>345000</v>
      </c>
      <c r="H37" s="8">
        <v>292000</v>
      </c>
      <c r="I37" s="8">
        <v>423000</v>
      </c>
      <c r="J37" s="8">
        <v>266000</v>
      </c>
      <c r="K37" s="8">
        <v>343000</v>
      </c>
      <c r="L37" s="8">
        <v>224200</v>
      </c>
      <c r="M37" s="8">
        <v>231600</v>
      </c>
      <c r="N37" s="8">
        <v>188900</v>
      </c>
      <c r="O37" s="8">
        <v>192200</v>
      </c>
      <c r="P37" s="8">
        <v>141200</v>
      </c>
      <c r="Q37" s="20">
        <v>132600</v>
      </c>
      <c r="R37" s="8">
        <v>103700</v>
      </c>
      <c r="S37" s="8">
        <v>96400</v>
      </c>
      <c r="T37" s="8">
        <v>76800</v>
      </c>
      <c r="U37" s="8">
        <v>74000</v>
      </c>
    </row>
    <row r="38" spans="1:21" ht="15">
      <c r="A38" s="11" t="s">
        <v>30</v>
      </c>
      <c r="B38" s="26">
        <v>383000</v>
      </c>
      <c r="C38" s="26">
        <v>645000</v>
      </c>
      <c r="D38" s="28">
        <v>407000</v>
      </c>
      <c r="E38" s="8">
        <v>489000</v>
      </c>
      <c r="F38" s="8">
        <v>506000</v>
      </c>
      <c r="G38" s="8">
        <v>700000</v>
      </c>
      <c r="H38" s="8">
        <v>469000</v>
      </c>
      <c r="I38" s="8">
        <v>545000</v>
      </c>
      <c r="J38" s="8">
        <v>506000</v>
      </c>
      <c r="K38" s="8">
        <v>557000</v>
      </c>
      <c r="L38" s="8">
        <v>493100</v>
      </c>
      <c r="M38" s="8">
        <v>515800</v>
      </c>
      <c r="N38" s="8">
        <v>322400</v>
      </c>
      <c r="O38" s="8">
        <v>483200</v>
      </c>
      <c r="P38" s="8">
        <v>417200</v>
      </c>
      <c r="Q38" s="20">
        <v>404200</v>
      </c>
      <c r="R38" s="8">
        <v>272300</v>
      </c>
      <c r="S38" s="8">
        <v>229500</v>
      </c>
      <c r="T38" s="8">
        <v>278300</v>
      </c>
      <c r="U38" s="8">
        <v>164600</v>
      </c>
    </row>
    <row r="39" spans="1:21" ht="15">
      <c r="A39" s="11" t="s">
        <v>18</v>
      </c>
      <c r="B39" s="26">
        <v>920000</v>
      </c>
      <c r="C39" s="26">
        <v>1291000</v>
      </c>
      <c r="D39" s="28">
        <v>787000</v>
      </c>
      <c r="E39" s="8">
        <v>807000</v>
      </c>
      <c r="F39" s="8">
        <v>1080000</v>
      </c>
      <c r="G39" s="8">
        <v>1150000</v>
      </c>
      <c r="H39" s="8">
        <v>1201000</v>
      </c>
      <c r="I39" s="8">
        <v>1230000</v>
      </c>
      <c r="J39" s="8">
        <v>1035000</v>
      </c>
      <c r="K39" s="8">
        <v>1236000</v>
      </c>
      <c r="L39" s="8">
        <v>1107400</v>
      </c>
      <c r="M39" s="8">
        <v>1049300</v>
      </c>
      <c r="N39" s="8">
        <v>813600</v>
      </c>
      <c r="O39" s="8">
        <v>943900</v>
      </c>
      <c r="P39" s="8">
        <v>784300</v>
      </c>
      <c r="Q39" s="20">
        <v>579900</v>
      </c>
      <c r="R39" s="8">
        <v>410200</v>
      </c>
      <c r="S39" s="8">
        <v>343000</v>
      </c>
      <c r="T39" s="8">
        <v>494800</v>
      </c>
      <c r="U39" s="8">
        <v>332000</v>
      </c>
    </row>
    <row r="40" spans="1:21" ht="15">
      <c r="A40" s="11" t="s">
        <v>54</v>
      </c>
      <c r="B40" s="26">
        <v>100000</v>
      </c>
      <c r="C40" s="16">
        <v>140000</v>
      </c>
      <c r="D40" s="28">
        <v>128000</v>
      </c>
      <c r="E40" s="10">
        <v>108000</v>
      </c>
      <c r="F40" s="10" t="s">
        <v>2</v>
      </c>
      <c r="G40" s="10" t="s">
        <v>2</v>
      </c>
      <c r="H40" s="10" t="s">
        <v>2</v>
      </c>
      <c r="I40" s="10" t="s">
        <v>2</v>
      </c>
      <c r="J40" s="10" t="s">
        <v>2</v>
      </c>
      <c r="K40" s="10" t="s">
        <v>2</v>
      </c>
      <c r="L40" s="10" t="s">
        <v>72</v>
      </c>
      <c r="M40" s="10" t="s">
        <v>72</v>
      </c>
      <c r="N40" s="10" t="s">
        <v>2</v>
      </c>
      <c r="O40" s="10">
        <v>0</v>
      </c>
      <c r="P40" s="10">
        <v>0</v>
      </c>
      <c r="Q40" s="10">
        <v>0</v>
      </c>
      <c r="R40" s="50">
        <v>0</v>
      </c>
      <c r="S40" s="51">
        <v>0</v>
      </c>
      <c r="T40" s="51" t="s">
        <v>2</v>
      </c>
      <c r="U40" s="51" t="s">
        <v>2</v>
      </c>
    </row>
    <row r="41" spans="1:21" ht="15">
      <c r="A41" s="11" t="s">
        <v>19</v>
      </c>
      <c r="B41" s="26">
        <v>729000</v>
      </c>
      <c r="C41" s="26">
        <v>1207000</v>
      </c>
      <c r="D41" s="28">
        <v>1047000</v>
      </c>
      <c r="E41" s="10">
        <v>1058000</v>
      </c>
      <c r="F41" s="10">
        <v>1020000</v>
      </c>
      <c r="G41" s="10" t="s">
        <v>2</v>
      </c>
      <c r="H41" s="8">
        <v>1077000</v>
      </c>
      <c r="I41" s="8">
        <v>1025000</v>
      </c>
      <c r="J41" s="8">
        <v>855000</v>
      </c>
      <c r="K41" s="8">
        <v>1111000</v>
      </c>
      <c r="L41" s="8">
        <v>814700</v>
      </c>
      <c r="M41" s="8">
        <v>734200</v>
      </c>
      <c r="N41" s="8">
        <v>602400</v>
      </c>
      <c r="O41" s="8">
        <v>892100</v>
      </c>
      <c r="P41" s="8">
        <v>805400</v>
      </c>
      <c r="Q41" s="20">
        <v>600400</v>
      </c>
      <c r="R41" s="8">
        <v>506500</v>
      </c>
      <c r="S41" s="8">
        <v>603000</v>
      </c>
      <c r="T41" s="8">
        <v>510900</v>
      </c>
      <c r="U41" s="8">
        <v>421000</v>
      </c>
    </row>
    <row r="42" spans="1:21" ht="15">
      <c r="A42" s="11" t="s">
        <v>31</v>
      </c>
      <c r="B42" s="26">
        <v>127000</v>
      </c>
      <c r="C42" s="26">
        <v>282000</v>
      </c>
      <c r="D42" s="10" t="s">
        <v>2</v>
      </c>
      <c r="E42" s="10">
        <v>407000</v>
      </c>
      <c r="F42" s="10" t="s">
        <v>2</v>
      </c>
      <c r="G42" s="8">
        <v>250000</v>
      </c>
      <c r="H42" s="10" t="s">
        <v>2</v>
      </c>
      <c r="I42" s="8">
        <v>225000</v>
      </c>
      <c r="J42" s="8">
        <v>210000</v>
      </c>
      <c r="K42" s="8">
        <v>135000</v>
      </c>
      <c r="L42" s="8">
        <v>163200</v>
      </c>
      <c r="M42" s="8">
        <v>189900</v>
      </c>
      <c r="N42" s="8">
        <v>118400</v>
      </c>
      <c r="O42" s="8">
        <v>109000</v>
      </c>
      <c r="P42" s="8">
        <v>90000</v>
      </c>
      <c r="Q42" s="20">
        <v>70600</v>
      </c>
      <c r="R42" s="8">
        <v>27100</v>
      </c>
      <c r="S42" s="8">
        <v>19800</v>
      </c>
      <c r="T42" s="8">
        <v>86400</v>
      </c>
      <c r="U42" s="8">
        <v>80400</v>
      </c>
    </row>
    <row r="43" spans="1:21" ht="15">
      <c r="A43" s="11" t="s">
        <v>32</v>
      </c>
      <c r="B43" s="26">
        <v>120000</v>
      </c>
      <c r="C43" s="10" t="s">
        <v>2</v>
      </c>
      <c r="D43" s="28">
        <v>113000</v>
      </c>
      <c r="E43" s="10">
        <v>108000</v>
      </c>
      <c r="F43" s="10">
        <v>69600</v>
      </c>
      <c r="G43" s="10">
        <v>97000</v>
      </c>
      <c r="H43" s="10">
        <v>68000</v>
      </c>
      <c r="I43" s="10">
        <v>59000</v>
      </c>
      <c r="J43" s="10" t="s">
        <v>2</v>
      </c>
      <c r="K43" s="8">
        <v>60900</v>
      </c>
      <c r="L43" s="8">
        <v>60900</v>
      </c>
      <c r="M43" s="8">
        <v>43600</v>
      </c>
      <c r="N43" s="10" t="s">
        <v>2</v>
      </c>
      <c r="O43" s="8">
        <v>16000</v>
      </c>
      <c r="P43" s="8">
        <v>16800</v>
      </c>
      <c r="Q43" s="20">
        <v>21100</v>
      </c>
      <c r="R43" s="8">
        <v>8900</v>
      </c>
      <c r="S43" s="51" t="s">
        <v>2</v>
      </c>
      <c r="T43" s="51" t="s">
        <v>2</v>
      </c>
      <c r="U43" s="51" t="s">
        <v>2</v>
      </c>
    </row>
    <row r="44" spans="1:21" ht="15">
      <c r="A44" s="13" t="s">
        <v>55</v>
      </c>
      <c r="B44" s="10" t="s">
        <v>2</v>
      </c>
      <c r="C44" s="10" t="s">
        <v>2</v>
      </c>
      <c r="D44" s="10" t="s">
        <v>2</v>
      </c>
      <c r="E44" s="10" t="s">
        <v>2</v>
      </c>
      <c r="F44" s="10" t="s">
        <v>2</v>
      </c>
      <c r="G44" s="10" t="s">
        <v>2</v>
      </c>
      <c r="H44" s="10" t="s">
        <v>2</v>
      </c>
      <c r="I44" s="33" t="s">
        <v>75</v>
      </c>
      <c r="J44" s="33" t="s">
        <v>75</v>
      </c>
      <c r="K44" s="33" t="s">
        <v>75</v>
      </c>
      <c r="L44" s="33" t="s">
        <v>75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50">
        <v>0</v>
      </c>
      <c r="S44" s="51">
        <v>0</v>
      </c>
      <c r="T44" s="51">
        <v>0</v>
      </c>
      <c r="U44" s="51">
        <v>0</v>
      </c>
    </row>
    <row r="45" spans="1:21" ht="15">
      <c r="A45" s="13" t="s">
        <v>36</v>
      </c>
      <c r="B45" s="10" t="s">
        <v>2</v>
      </c>
      <c r="C45" s="10" t="s">
        <v>2</v>
      </c>
      <c r="D45" s="28">
        <v>78900</v>
      </c>
      <c r="E45" s="10" t="s">
        <v>2</v>
      </c>
      <c r="F45" s="10" t="s">
        <v>2</v>
      </c>
      <c r="G45" s="10" t="s">
        <v>2</v>
      </c>
      <c r="H45" s="10" t="s">
        <v>2</v>
      </c>
      <c r="I45" s="10" t="s">
        <v>2</v>
      </c>
      <c r="J45" s="10" t="s">
        <v>2</v>
      </c>
      <c r="K45" s="10" t="s">
        <v>2</v>
      </c>
      <c r="L45" s="33" t="s">
        <v>2</v>
      </c>
      <c r="M45" s="10" t="s">
        <v>72</v>
      </c>
      <c r="N45" s="10" t="s">
        <v>2</v>
      </c>
      <c r="O45" s="10">
        <v>0</v>
      </c>
      <c r="P45" s="8">
        <v>8300</v>
      </c>
      <c r="Q45" s="20">
        <v>8800</v>
      </c>
      <c r="R45" s="50" t="s">
        <v>2</v>
      </c>
      <c r="S45" s="51" t="s">
        <v>2</v>
      </c>
      <c r="T45" s="51" t="s">
        <v>2</v>
      </c>
      <c r="U45" s="51" t="s">
        <v>2</v>
      </c>
    </row>
    <row r="46" spans="1:21" ht="15">
      <c r="A46" s="13" t="s">
        <v>56</v>
      </c>
      <c r="B46" s="10" t="s">
        <v>2</v>
      </c>
      <c r="C46" s="10" t="s">
        <v>2</v>
      </c>
      <c r="D46" s="10" t="s">
        <v>2</v>
      </c>
      <c r="E46" s="10" t="s">
        <v>2</v>
      </c>
      <c r="F46" s="10" t="s">
        <v>2</v>
      </c>
      <c r="G46" s="10" t="s">
        <v>2</v>
      </c>
      <c r="H46" s="10" t="s">
        <v>2</v>
      </c>
      <c r="I46" s="33" t="s">
        <v>75</v>
      </c>
      <c r="J46" s="33" t="s">
        <v>75</v>
      </c>
      <c r="K46" s="33" t="s">
        <v>75</v>
      </c>
      <c r="L46" s="33" t="s">
        <v>75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50">
        <v>0</v>
      </c>
      <c r="S46" s="51">
        <v>0</v>
      </c>
      <c r="T46" s="51">
        <v>0</v>
      </c>
      <c r="U46" s="51">
        <v>0</v>
      </c>
    </row>
    <row r="47" spans="1:21" ht="15">
      <c r="A47" s="13" t="s">
        <v>7</v>
      </c>
      <c r="B47" s="10" t="s">
        <v>2</v>
      </c>
      <c r="C47" s="10" t="s">
        <v>2</v>
      </c>
      <c r="D47" s="10" t="s">
        <v>2</v>
      </c>
      <c r="E47" s="10" t="s">
        <v>2</v>
      </c>
      <c r="F47" s="10" t="s">
        <v>2</v>
      </c>
      <c r="G47" s="10">
        <v>173000</v>
      </c>
      <c r="H47" s="10">
        <v>152000</v>
      </c>
      <c r="I47" s="10" t="s">
        <v>2</v>
      </c>
      <c r="J47" s="10" t="s">
        <v>2</v>
      </c>
      <c r="K47" s="10" t="s">
        <v>2</v>
      </c>
      <c r="L47" s="33" t="s">
        <v>72</v>
      </c>
      <c r="M47" s="10" t="s">
        <v>72</v>
      </c>
      <c r="N47" s="10" t="s">
        <v>2</v>
      </c>
      <c r="O47" s="10" t="s">
        <v>2</v>
      </c>
      <c r="P47" s="10" t="s">
        <v>2</v>
      </c>
      <c r="Q47" s="10" t="s">
        <v>2</v>
      </c>
      <c r="R47" s="50" t="s">
        <v>2</v>
      </c>
      <c r="S47" s="51" t="s">
        <v>2</v>
      </c>
      <c r="T47" s="8">
        <v>11000</v>
      </c>
      <c r="U47" s="51" t="s">
        <v>2</v>
      </c>
    </row>
    <row r="48" spans="1:21" ht="15">
      <c r="A48" s="13" t="s">
        <v>37</v>
      </c>
      <c r="B48" s="10" t="s">
        <v>2</v>
      </c>
      <c r="C48" s="10" t="s">
        <v>2</v>
      </c>
      <c r="D48" s="10" t="s">
        <v>2</v>
      </c>
      <c r="E48" s="10" t="s">
        <v>2</v>
      </c>
      <c r="F48" s="10" t="s">
        <v>2</v>
      </c>
      <c r="G48" s="10" t="s">
        <v>2</v>
      </c>
      <c r="H48" s="10" t="s">
        <v>2</v>
      </c>
      <c r="I48" s="10">
        <v>22500</v>
      </c>
      <c r="J48" s="10" t="s">
        <v>2</v>
      </c>
      <c r="K48" s="10" t="s">
        <v>2</v>
      </c>
      <c r="L48" s="33" t="s">
        <v>2</v>
      </c>
      <c r="M48" s="10">
        <v>0</v>
      </c>
      <c r="N48" s="10">
        <v>0</v>
      </c>
      <c r="O48" s="10">
        <v>0</v>
      </c>
      <c r="P48" s="8">
        <v>15200</v>
      </c>
      <c r="Q48" s="20">
        <v>17100</v>
      </c>
      <c r="R48" s="8">
        <v>7300</v>
      </c>
      <c r="S48" s="51">
        <v>20500</v>
      </c>
      <c r="T48" s="8">
        <v>13000</v>
      </c>
      <c r="U48" s="51" t="s">
        <v>2</v>
      </c>
    </row>
    <row r="49" spans="1:21" ht="15">
      <c r="A49" s="13" t="s">
        <v>38</v>
      </c>
      <c r="B49" s="10" t="s">
        <v>2</v>
      </c>
      <c r="C49" s="10" t="s">
        <v>2</v>
      </c>
      <c r="D49" s="28">
        <v>15000</v>
      </c>
      <c r="E49" s="10" t="s">
        <v>2</v>
      </c>
      <c r="F49" s="10" t="s">
        <v>2</v>
      </c>
      <c r="G49" s="10" t="s">
        <v>2</v>
      </c>
      <c r="H49" s="10" t="s">
        <v>2</v>
      </c>
      <c r="I49" s="10" t="s">
        <v>2</v>
      </c>
      <c r="J49" s="10" t="s">
        <v>2</v>
      </c>
      <c r="K49" s="10" t="s">
        <v>2</v>
      </c>
      <c r="L49" s="33" t="s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50">
        <v>0</v>
      </c>
      <c r="S49" s="51">
        <v>0</v>
      </c>
      <c r="T49" s="51">
        <v>0</v>
      </c>
      <c r="U49" s="51">
        <v>0</v>
      </c>
    </row>
    <row r="50" spans="1:21" ht="15">
      <c r="A50" s="13" t="s">
        <v>39</v>
      </c>
      <c r="B50" s="26">
        <v>53000</v>
      </c>
      <c r="C50" s="10" t="s">
        <v>2</v>
      </c>
      <c r="D50" s="10" t="s">
        <v>2</v>
      </c>
      <c r="E50" s="10" t="s">
        <v>2</v>
      </c>
      <c r="F50" s="10" t="s">
        <v>2</v>
      </c>
      <c r="G50" s="10" t="s">
        <v>2</v>
      </c>
      <c r="H50" s="10" t="s">
        <v>2</v>
      </c>
      <c r="I50" s="10" t="s">
        <v>2</v>
      </c>
      <c r="J50" s="10" t="s">
        <v>2</v>
      </c>
      <c r="K50" s="10" t="s">
        <v>2</v>
      </c>
      <c r="L50" s="33" t="s">
        <v>2</v>
      </c>
      <c r="M50" s="10" t="s">
        <v>72</v>
      </c>
      <c r="N50" s="10" t="s">
        <v>2</v>
      </c>
      <c r="O50" s="10" t="s">
        <v>2</v>
      </c>
      <c r="P50" s="10" t="s">
        <v>2</v>
      </c>
      <c r="Q50" s="10" t="s">
        <v>2</v>
      </c>
      <c r="R50" s="50" t="s">
        <v>2</v>
      </c>
      <c r="S50" s="51" t="s">
        <v>2</v>
      </c>
      <c r="T50" s="51" t="s">
        <v>2</v>
      </c>
      <c r="U50" s="51" t="s">
        <v>2</v>
      </c>
    </row>
    <row r="51" spans="1:21" ht="15">
      <c r="A51" s="13" t="s">
        <v>47</v>
      </c>
      <c r="B51" s="26">
        <v>885000</v>
      </c>
      <c r="C51" s="26">
        <v>1395000</v>
      </c>
      <c r="D51" s="28">
        <v>896000</v>
      </c>
      <c r="E51" s="14">
        <v>909000</v>
      </c>
      <c r="F51" s="14">
        <v>935000</v>
      </c>
      <c r="G51" s="10" t="s">
        <v>2</v>
      </c>
      <c r="H51" s="10" t="s">
        <v>2</v>
      </c>
      <c r="I51" s="10" t="s">
        <v>2</v>
      </c>
      <c r="J51" s="10" t="s">
        <v>2</v>
      </c>
      <c r="K51" s="10" t="s">
        <v>2</v>
      </c>
      <c r="L51" s="14">
        <v>27200</v>
      </c>
      <c r="M51" s="8">
        <v>25500</v>
      </c>
      <c r="N51" s="8">
        <v>48600</v>
      </c>
      <c r="O51" s="8">
        <v>8800</v>
      </c>
      <c r="P51" s="8">
        <v>8500</v>
      </c>
      <c r="Q51" s="20">
        <v>18500</v>
      </c>
      <c r="R51" s="50" t="s">
        <v>2</v>
      </c>
      <c r="S51" s="51">
        <v>0</v>
      </c>
      <c r="T51" s="8">
        <v>9300</v>
      </c>
      <c r="U51" s="51">
        <v>0</v>
      </c>
    </row>
    <row r="52" spans="1:21" ht="15">
      <c r="A52" s="13" t="s">
        <v>20</v>
      </c>
      <c r="B52" s="26">
        <v>83000</v>
      </c>
      <c r="C52" s="10" t="s">
        <v>2</v>
      </c>
      <c r="D52" s="28">
        <v>124000</v>
      </c>
      <c r="E52" s="10">
        <v>127000</v>
      </c>
      <c r="F52" s="10">
        <v>161000</v>
      </c>
      <c r="G52" s="14">
        <v>1320000</v>
      </c>
      <c r="H52" s="14">
        <v>1365000</v>
      </c>
      <c r="I52" s="14">
        <v>1370000</v>
      </c>
      <c r="J52" s="14">
        <v>1197000</v>
      </c>
      <c r="K52" s="14">
        <v>1346000</v>
      </c>
      <c r="L52" s="14">
        <v>1132300</v>
      </c>
      <c r="M52" s="8">
        <v>1200300</v>
      </c>
      <c r="N52" s="8">
        <v>864300</v>
      </c>
      <c r="O52" s="8">
        <v>961300</v>
      </c>
      <c r="P52" s="8">
        <v>836000</v>
      </c>
      <c r="Q52" s="20">
        <v>863300</v>
      </c>
      <c r="R52" s="8">
        <v>685200</v>
      </c>
      <c r="S52" s="8">
        <v>588600</v>
      </c>
      <c r="T52" s="8">
        <v>773400</v>
      </c>
      <c r="U52" s="8">
        <v>707800</v>
      </c>
    </row>
    <row r="53" spans="1:21" ht="15">
      <c r="A53" s="13" t="s">
        <v>44</v>
      </c>
      <c r="B53" s="26">
        <v>199000</v>
      </c>
      <c r="C53" s="26">
        <v>256000</v>
      </c>
      <c r="D53" s="28">
        <v>167000</v>
      </c>
      <c r="E53" s="10">
        <v>220000</v>
      </c>
      <c r="F53" s="10">
        <v>241000</v>
      </c>
      <c r="G53" s="10" t="s">
        <v>2</v>
      </c>
      <c r="H53" s="14">
        <v>237000</v>
      </c>
      <c r="I53" s="14">
        <v>217000</v>
      </c>
      <c r="J53" s="14">
        <v>108000</v>
      </c>
      <c r="K53" s="14">
        <v>150000</v>
      </c>
      <c r="L53" s="14">
        <v>104200</v>
      </c>
      <c r="M53" s="8">
        <v>98000</v>
      </c>
      <c r="N53" s="8">
        <v>69000</v>
      </c>
      <c r="O53" s="8">
        <v>81500</v>
      </c>
      <c r="P53" s="8">
        <v>57800</v>
      </c>
      <c r="Q53" s="20">
        <v>47500</v>
      </c>
      <c r="R53" s="50" t="s">
        <v>2</v>
      </c>
      <c r="S53" s="51">
        <v>42200</v>
      </c>
      <c r="T53" s="51" t="s">
        <v>2</v>
      </c>
      <c r="U53" s="51" t="s">
        <v>2</v>
      </c>
    </row>
    <row r="54" spans="1:21" ht="15">
      <c r="A54" s="13" t="s">
        <v>60</v>
      </c>
      <c r="B54" s="10" t="s">
        <v>2</v>
      </c>
      <c r="C54" s="10" t="s">
        <v>2</v>
      </c>
      <c r="D54" s="10" t="s">
        <v>2</v>
      </c>
      <c r="E54" s="10" t="s">
        <v>2</v>
      </c>
      <c r="F54" s="10" t="s">
        <v>2</v>
      </c>
      <c r="G54" s="10" t="s">
        <v>2</v>
      </c>
      <c r="H54" s="10" t="s">
        <v>2</v>
      </c>
      <c r="I54" s="33" t="s">
        <v>75</v>
      </c>
      <c r="J54" s="33" t="s">
        <v>75</v>
      </c>
      <c r="K54" s="33" t="s">
        <v>75</v>
      </c>
      <c r="L54" s="33" t="s">
        <v>75</v>
      </c>
      <c r="M54" s="10" t="s">
        <v>72</v>
      </c>
      <c r="N54" s="10" t="s">
        <v>2</v>
      </c>
      <c r="O54" s="10" t="s">
        <v>2</v>
      </c>
      <c r="P54" s="10" t="s">
        <v>2</v>
      </c>
      <c r="Q54" s="10">
        <v>0</v>
      </c>
      <c r="R54" s="50">
        <v>0</v>
      </c>
      <c r="S54" s="51">
        <v>0</v>
      </c>
      <c r="T54" s="51">
        <v>0</v>
      </c>
      <c r="U54" s="51">
        <v>0</v>
      </c>
    </row>
    <row r="55" spans="1:21" ht="15">
      <c r="A55" s="13" t="s">
        <v>57</v>
      </c>
      <c r="B55" s="10" t="s">
        <v>2</v>
      </c>
      <c r="C55" s="10" t="s">
        <v>2</v>
      </c>
      <c r="D55" s="10" t="s">
        <v>2</v>
      </c>
      <c r="E55" s="10" t="s">
        <v>2</v>
      </c>
      <c r="F55" s="10" t="s">
        <v>2</v>
      </c>
      <c r="G55" s="10" t="s">
        <v>2</v>
      </c>
      <c r="H55" s="10" t="s">
        <v>2</v>
      </c>
      <c r="I55" s="33">
        <v>0</v>
      </c>
      <c r="J55" s="33">
        <v>0</v>
      </c>
      <c r="K55" s="33">
        <v>0</v>
      </c>
      <c r="L55" s="33" t="s">
        <v>72</v>
      </c>
      <c r="M55" s="10" t="s">
        <v>72</v>
      </c>
      <c r="N55" s="10" t="s">
        <v>2</v>
      </c>
      <c r="O55" s="10">
        <v>0</v>
      </c>
      <c r="P55" s="10">
        <v>0</v>
      </c>
      <c r="Q55" s="10">
        <v>0</v>
      </c>
      <c r="R55" s="50">
        <v>0</v>
      </c>
      <c r="S55" s="51">
        <v>0</v>
      </c>
      <c r="T55" s="51">
        <v>0</v>
      </c>
      <c r="U55" s="51">
        <v>0</v>
      </c>
    </row>
    <row r="56" spans="1:21" ht="15">
      <c r="A56" s="13" t="s">
        <v>48</v>
      </c>
      <c r="B56" s="26">
        <v>87000</v>
      </c>
      <c r="C56" s="26">
        <v>70000</v>
      </c>
      <c r="D56" s="10" t="s">
        <v>2</v>
      </c>
      <c r="E56" s="10">
        <v>54900</v>
      </c>
      <c r="F56" s="10" t="s">
        <v>2</v>
      </c>
      <c r="G56" s="10" t="s">
        <v>2</v>
      </c>
      <c r="H56" s="10" t="s">
        <v>2</v>
      </c>
      <c r="I56" s="10">
        <v>27300</v>
      </c>
      <c r="J56" s="10" t="s">
        <v>2</v>
      </c>
      <c r="K56" s="10" t="s">
        <v>2</v>
      </c>
      <c r="L56" s="33" t="s">
        <v>72</v>
      </c>
      <c r="M56" s="10" t="s">
        <v>72</v>
      </c>
      <c r="N56" s="10" t="s">
        <v>2</v>
      </c>
      <c r="O56" s="8">
        <v>4400</v>
      </c>
      <c r="P56" s="8">
        <v>5700</v>
      </c>
      <c r="Q56" s="20">
        <v>7300</v>
      </c>
      <c r="R56" s="50">
        <v>0</v>
      </c>
      <c r="S56" s="51">
        <v>0</v>
      </c>
      <c r="T56" s="51" t="s">
        <v>2</v>
      </c>
      <c r="U56" s="51">
        <v>0</v>
      </c>
    </row>
    <row r="57" spans="1:21" ht="15">
      <c r="A57" s="13" t="s">
        <v>49</v>
      </c>
      <c r="B57" s="26">
        <v>164000</v>
      </c>
      <c r="C57" s="26">
        <v>235000</v>
      </c>
      <c r="D57" s="28">
        <v>179000</v>
      </c>
      <c r="E57" s="10">
        <v>178000</v>
      </c>
      <c r="F57" s="10">
        <v>157000</v>
      </c>
      <c r="G57" s="10" t="s">
        <v>2</v>
      </c>
      <c r="H57" s="10" t="s">
        <v>2</v>
      </c>
      <c r="I57" s="14">
        <v>168000</v>
      </c>
      <c r="J57" s="14">
        <v>178000</v>
      </c>
      <c r="K57" s="14">
        <v>178000</v>
      </c>
      <c r="L57" s="14">
        <v>119700</v>
      </c>
      <c r="M57" s="8">
        <v>101900</v>
      </c>
      <c r="N57" s="8">
        <v>57100</v>
      </c>
      <c r="O57" s="8">
        <v>80400</v>
      </c>
      <c r="P57" s="8">
        <v>63500</v>
      </c>
      <c r="Q57" s="20">
        <v>86500</v>
      </c>
      <c r="R57" s="8">
        <v>57200</v>
      </c>
      <c r="S57" s="8">
        <v>60300</v>
      </c>
      <c r="T57" s="8">
        <v>49800</v>
      </c>
      <c r="U57" s="8">
        <v>62100</v>
      </c>
    </row>
    <row r="58" spans="1:21" ht="15">
      <c r="A58" s="13" t="s">
        <v>58</v>
      </c>
      <c r="B58" s="10" t="s">
        <v>2</v>
      </c>
      <c r="C58" s="10" t="s">
        <v>2</v>
      </c>
      <c r="D58" s="10" t="s">
        <v>2</v>
      </c>
      <c r="E58" s="10">
        <v>29200</v>
      </c>
      <c r="F58" s="10" t="s">
        <v>2</v>
      </c>
      <c r="G58" s="10" t="s">
        <v>2</v>
      </c>
      <c r="H58" s="10" t="s">
        <v>2</v>
      </c>
      <c r="I58" s="10" t="s">
        <v>2</v>
      </c>
      <c r="J58" s="10" t="s">
        <v>2</v>
      </c>
      <c r="K58" s="10" t="s">
        <v>2</v>
      </c>
      <c r="L58" s="33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50">
        <v>0</v>
      </c>
      <c r="S58" s="51">
        <v>0</v>
      </c>
      <c r="T58" s="51">
        <v>0</v>
      </c>
      <c r="U58" s="51">
        <v>0</v>
      </c>
    </row>
    <row r="59" spans="1:21" ht="15">
      <c r="A59" s="13" t="s">
        <v>12</v>
      </c>
      <c r="B59" s="10" t="s">
        <v>2</v>
      </c>
      <c r="C59" s="10" t="s">
        <v>2</v>
      </c>
      <c r="D59" s="10" t="s">
        <v>2</v>
      </c>
      <c r="E59" s="10" t="s">
        <v>2</v>
      </c>
      <c r="F59" s="10" t="s">
        <v>2</v>
      </c>
      <c r="G59" s="10" t="s">
        <v>2</v>
      </c>
      <c r="H59" s="10" t="s">
        <v>2</v>
      </c>
      <c r="I59" s="33">
        <v>0</v>
      </c>
      <c r="J59" s="10">
        <v>0</v>
      </c>
      <c r="K59" s="10" t="s">
        <v>2</v>
      </c>
      <c r="L59" s="33" t="s">
        <v>2</v>
      </c>
      <c r="M59" s="10" t="s">
        <v>2</v>
      </c>
      <c r="N59" s="10" t="s">
        <v>72</v>
      </c>
      <c r="O59" s="10">
        <v>0</v>
      </c>
      <c r="P59" s="10">
        <v>0</v>
      </c>
      <c r="Q59" s="10">
        <v>0</v>
      </c>
      <c r="R59" s="50">
        <v>0</v>
      </c>
      <c r="S59" s="51">
        <v>0</v>
      </c>
      <c r="T59" s="51">
        <v>0</v>
      </c>
      <c r="U59" s="51">
        <v>0</v>
      </c>
    </row>
    <row r="60" spans="1:21" ht="15">
      <c r="A60" s="13" t="s">
        <v>40</v>
      </c>
      <c r="B60" s="10" t="s">
        <v>2</v>
      </c>
      <c r="C60" s="10" t="s">
        <v>2</v>
      </c>
      <c r="D60" s="28">
        <v>26700</v>
      </c>
      <c r="E60" s="10" t="s">
        <v>2</v>
      </c>
      <c r="F60" s="10" t="s">
        <v>2</v>
      </c>
      <c r="G60" s="10" t="s">
        <v>2</v>
      </c>
      <c r="H60" s="10" t="s">
        <v>2</v>
      </c>
      <c r="I60" s="33" t="s">
        <v>2</v>
      </c>
      <c r="J60" s="10">
        <v>35000</v>
      </c>
      <c r="K60" s="10" t="s">
        <v>2</v>
      </c>
      <c r="L60" s="33" t="s">
        <v>2</v>
      </c>
      <c r="M60" s="10" t="s">
        <v>72</v>
      </c>
      <c r="N60" s="10" t="s">
        <v>2</v>
      </c>
      <c r="O60" s="8">
        <v>12500</v>
      </c>
      <c r="P60" s="8">
        <v>12400</v>
      </c>
      <c r="Q60" s="20">
        <v>20000</v>
      </c>
      <c r="R60" s="8">
        <v>16800</v>
      </c>
      <c r="S60" s="51">
        <v>27500</v>
      </c>
      <c r="T60" s="8">
        <v>15300</v>
      </c>
      <c r="U60" s="51" t="s">
        <v>2</v>
      </c>
    </row>
    <row r="61" spans="1:21" ht="15">
      <c r="A61" s="13" t="s">
        <v>21</v>
      </c>
      <c r="B61" s="26">
        <v>921000</v>
      </c>
      <c r="C61" s="26">
        <v>1382000</v>
      </c>
      <c r="D61" s="28">
        <v>844000</v>
      </c>
      <c r="E61" s="14">
        <v>992000</v>
      </c>
      <c r="F61" s="14">
        <v>1018000</v>
      </c>
      <c r="G61" s="14">
        <v>1080000</v>
      </c>
      <c r="H61" s="14">
        <v>1111000</v>
      </c>
      <c r="I61" s="14">
        <v>1150000</v>
      </c>
      <c r="J61" s="14">
        <v>889000</v>
      </c>
      <c r="K61" s="14">
        <v>1164000</v>
      </c>
      <c r="L61" s="14">
        <v>1104800</v>
      </c>
      <c r="M61" s="8">
        <v>995700</v>
      </c>
      <c r="N61" s="8">
        <v>795400</v>
      </c>
      <c r="O61" s="8">
        <v>893300</v>
      </c>
      <c r="P61" s="8">
        <v>871000</v>
      </c>
      <c r="Q61" s="20">
        <v>700400</v>
      </c>
      <c r="R61" s="8">
        <v>529600</v>
      </c>
      <c r="S61" s="8">
        <v>525800</v>
      </c>
      <c r="T61" s="8">
        <v>566700</v>
      </c>
      <c r="U61" s="8">
        <v>505800</v>
      </c>
    </row>
    <row r="62" spans="1:21" ht="15">
      <c r="A62" s="13" t="s">
        <v>59</v>
      </c>
      <c r="B62" s="10" t="s">
        <v>2</v>
      </c>
      <c r="C62" s="10" t="s">
        <v>2</v>
      </c>
      <c r="D62" s="10" t="s">
        <v>2</v>
      </c>
      <c r="E62" s="10" t="s">
        <v>2</v>
      </c>
      <c r="F62" s="10" t="s">
        <v>2</v>
      </c>
      <c r="G62" s="10" t="s">
        <v>2</v>
      </c>
      <c r="H62" s="10" t="s">
        <v>2</v>
      </c>
      <c r="I62" s="33" t="s">
        <v>75</v>
      </c>
      <c r="J62" s="33" t="s">
        <v>75</v>
      </c>
      <c r="K62" s="33" t="s">
        <v>75</v>
      </c>
      <c r="L62" s="33" t="s">
        <v>75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50">
        <v>0</v>
      </c>
      <c r="S62" s="51">
        <v>0</v>
      </c>
      <c r="T62" s="51">
        <v>0</v>
      </c>
      <c r="U62" s="51">
        <v>0</v>
      </c>
    </row>
    <row r="63" spans="1:21" ht="15">
      <c r="A63" s="13" t="s">
        <v>22</v>
      </c>
      <c r="B63" s="26">
        <v>176000</v>
      </c>
      <c r="C63" s="26">
        <v>225000</v>
      </c>
      <c r="D63" s="28">
        <v>133000</v>
      </c>
      <c r="E63" s="10">
        <v>163000</v>
      </c>
      <c r="F63" s="10">
        <v>177000</v>
      </c>
      <c r="G63" s="10" t="s">
        <v>2</v>
      </c>
      <c r="H63" s="10" t="s">
        <v>2</v>
      </c>
      <c r="I63" s="14">
        <v>182000</v>
      </c>
      <c r="J63" s="14">
        <v>215000</v>
      </c>
      <c r="K63" s="14">
        <v>136000</v>
      </c>
      <c r="L63" s="33">
        <v>90200</v>
      </c>
      <c r="M63" s="10" t="s">
        <v>72</v>
      </c>
      <c r="N63" s="8">
        <v>26200</v>
      </c>
      <c r="O63" s="8">
        <v>27400</v>
      </c>
      <c r="P63" s="8">
        <v>25400</v>
      </c>
      <c r="Q63" s="20">
        <v>32500</v>
      </c>
      <c r="R63" s="8">
        <v>16500</v>
      </c>
      <c r="S63" s="8">
        <v>15800</v>
      </c>
      <c r="T63" s="8">
        <v>12300</v>
      </c>
      <c r="U63" s="8">
        <v>24500</v>
      </c>
    </row>
    <row r="64" spans="1:21" ht="15">
      <c r="A64" s="13" t="s">
        <v>23</v>
      </c>
      <c r="B64" s="26">
        <v>235000</v>
      </c>
      <c r="C64" s="26">
        <v>275000</v>
      </c>
      <c r="D64" s="28">
        <v>189000</v>
      </c>
      <c r="E64" s="14">
        <v>225000</v>
      </c>
      <c r="F64" s="14">
        <v>219000</v>
      </c>
      <c r="G64" s="14">
        <v>315000</v>
      </c>
      <c r="H64" s="14">
        <v>300000</v>
      </c>
      <c r="I64" s="14">
        <v>234000</v>
      </c>
      <c r="J64" s="14">
        <v>228000</v>
      </c>
      <c r="K64" s="14">
        <v>245000</v>
      </c>
      <c r="L64" s="33">
        <v>178100</v>
      </c>
      <c r="M64" s="10" t="s">
        <v>72</v>
      </c>
      <c r="N64" s="8">
        <v>148800</v>
      </c>
      <c r="O64" s="8">
        <v>156200</v>
      </c>
      <c r="P64" s="8">
        <v>103900</v>
      </c>
      <c r="Q64" s="20">
        <v>99700</v>
      </c>
      <c r="R64" s="8">
        <v>65900</v>
      </c>
      <c r="S64" s="8">
        <v>53200</v>
      </c>
      <c r="T64" s="8">
        <v>60200</v>
      </c>
      <c r="U64" s="8">
        <v>56900</v>
      </c>
    </row>
    <row r="65" spans="1:21" ht="15">
      <c r="A65" s="3"/>
      <c r="B65" s="8"/>
      <c r="C65" s="8"/>
      <c r="D65" s="10"/>
      <c r="E65" s="8"/>
      <c r="F65" s="8"/>
      <c r="G65" s="14"/>
      <c r="H65" s="14"/>
      <c r="I65" s="14"/>
      <c r="J65" s="14"/>
      <c r="K65" s="14"/>
      <c r="L65" s="14"/>
      <c r="M65" s="8"/>
      <c r="N65" s="8"/>
      <c r="O65" s="8"/>
      <c r="P65" s="8"/>
      <c r="Q65" s="8"/>
      <c r="R65" s="3"/>
      <c r="S65" s="8"/>
      <c r="T65" s="8"/>
      <c r="U65" s="8"/>
    </row>
    <row r="66" spans="1:21" ht="15">
      <c r="A66" s="3" t="s">
        <v>64</v>
      </c>
      <c r="B66" s="26">
        <f>92000+68000+134000</f>
        <v>294000</v>
      </c>
      <c r="C66" s="26">
        <f>296000+234000+357000+179000+76100</f>
        <v>1142100</v>
      </c>
      <c r="D66" s="28">
        <f>235000+53400+142000+150000</f>
        <v>580400</v>
      </c>
      <c r="E66" s="8">
        <f>238000+52500+189800</f>
        <v>480300</v>
      </c>
      <c r="F66" s="26">
        <f>463400+370000+90100+219000</f>
        <v>1142500</v>
      </c>
      <c r="G66" s="14">
        <f>89000+1284000+445000+463000</f>
        <v>2281000</v>
      </c>
      <c r="H66" s="14">
        <f>616000+293000+260000+365000+201000</f>
        <v>1735000</v>
      </c>
      <c r="I66" s="14">
        <f>498000+86000+109500+332000+96700+188000</f>
        <v>1310200</v>
      </c>
      <c r="J66" s="14">
        <f>427000+80000+152000+215000+109000+123000</f>
        <v>1106000</v>
      </c>
      <c r="K66" s="14">
        <f>133000+84000+105000+82000+103000</f>
        <v>507000</v>
      </c>
      <c r="L66" s="14">
        <f>90900+161500+176900+27000+230100</f>
        <v>686400</v>
      </c>
      <c r="M66" s="8">
        <f>75700+254900+66100+112300+40200+294000</f>
        <v>843200</v>
      </c>
      <c r="N66" s="8">
        <f>62400+44600+30900+68900+20900+12700</f>
        <v>240400</v>
      </c>
      <c r="O66" s="8">
        <f>51000+3300+38400+56100</f>
        <v>148800</v>
      </c>
      <c r="P66" s="8">
        <f>54600+40600</f>
        <v>95200</v>
      </c>
      <c r="Q66" s="8">
        <f>33700+25100+7500+31200</f>
        <v>97500</v>
      </c>
      <c r="R66" s="8">
        <f>19700+3300+27900+15800</f>
        <v>66700</v>
      </c>
      <c r="S66" s="8">
        <f>20700+38400+3900+9700</f>
        <v>72700</v>
      </c>
      <c r="T66" s="8">
        <f>15100+14900+24300+4000</f>
        <v>58300</v>
      </c>
      <c r="U66" s="8">
        <f>13600+16300+29400+42200+5900+6200</f>
        <v>113600</v>
      </c>
    </row>
    <row r="67" spans="1:21" ht="15.75">
      <c r="A67" s="3"/>
      <c r="B67" s="8"/>
      <c r="C67" s="8"/>
      <c r="D67" s="10"/>
      <c r="E67" s="8"/>
      <c r="F67" s="8"/>
      <c r="G67" s="14"/>
      <c r="H67" s="14"/>
      <c r="I67" s="40"/>
      <c r="J67" s="40"/>
      <c r="K67" s="39"/>
      <c r="L67" s="14"/>
      <c r="M67" s="8"/>
      <c r="N67" s="8"/>
      <c r="O67" s="39"/>
      <c r="P67" s="39"/>
      <c r="Q67" s="39"/>
      <c r="R67" s="17"/>
      <c r="S67" s="17"/>
      <c r="T67" s="17"/>
      <c r="U67" s="17"/>
    </row>
    <row r="68" spans="1:19" ht="15">
      <c r="A68" s="3" t="s">
        <v>71</v>
      </c>
      <c r="B68" s="26">
        <v>364000</v>
      </c>
      <c r="C68" s="26">
        <v>658000</v>
      </c>
      <c r="D68" s="28">
        <v>82000</v>
      </c>
      <c r="E68" s="26">
        <v>481000</v>
      </c>
      <c r="F68" s="26">
        <v>104000</v>
      </c>
      <c r="G68" s="14">
        <v>659000</v>
      </c>
      <c r="H68" s="14">
        <v>74000</v>
      </c>
      <c r="I68" s="33" t="s">
        <v>75</v>
      </c>
      <c r="J68" s="33" t="s">
        <v>75</v>
      </c>
      <c r="K68" s="33" t="s">
        <v>75</v>
      </c>
      <c r="L68" s="14">
        <v>265500</v>
      </c>
      <c r="M68" s="8">
        <v>144800</v>
      </c>
      <c r="N68" s="8">
        <v>118300</v>
      </c>
      <c r="O68" s="33" t="s">
        <v>75</v>
      </c>
      <c r="P68" s="33" t="s">
        <v>75</v>
      </c>
      <c r="Q68" s="33" t="s">
        <v>75</v>
      </c>
      <c r="S68" s="8"/>
    </row>
    <row r="69" spans="1:17" ht="15.75">
      <c r="A69" s="6"/>
      <c r="B69" s="6"/>
      <c r="C69" s="6"/>
      <c r="D69" s="6"/>
      <c r="E69" s="17"/>
      <c r="F69" s="17"/>
      <c r="G69" s="30"/>
      <c r="H69" s="30"/>
      <c r="I69" s="41"/>
      <c r="J69" s="41"/>
      <c r="K69" s="45"/>
      <c r="L69" s="17"/>
      <c r="M69" s="17"/>
      <c r="N69" s="17"/>
      <c r="O69" s="45"/>
      <c r="P69" s="45"/>
      <c r="Q69" s="45"/>
    </row>
    <row r="70" spans="1:11" ht="15.75">
      <c r="A70" s="19" t="s">
        <v>76</v>
      </c>
      <c r="B70" s="19"/>
      <c r="C70" s="19"/>
      <c r="D70" s="19"/>
      <c r="E70" s="39"/>
      <c r="F70" s="39"/>
      <c r="G70" s="19"/>
      <c r="H70" s="3"/>
      <c r="I70" s="37"/>
      <c r="J70" s="37"/>
      <c r="K70" s="37"/>
    </row>
    <row r="71" spans="1:13" ht="15.75">
      <c r="A71" s="19"/>
      <c r="B71" s="19"/>
      <c r="C71" s="19"/>
      <c r="D71" s="19"/>
      <c r="E71" s="39"/>
      <c r="F71" s="39"/>
      <c r="G71" s="19"/>
      <c r="H71" s="3"/>
      <c r="I71" s="37"/>
      <c r="J71" s="37"/>
      <c r="K71" s="37"/>
      <c r="M71" s="8"/>
    </row>
    <row r="72" spans="1:13" ht="15.75">
      <c r="A72" s="3" t="s">
        <v>3</v>
      </c>
      <c r="B72" s="3"/>
      <c r="C72" s="3"/>
      <c r="D72" s="3"/>
      <c r="E72" s="3"/>
      <c r="F72" s="16"/>
      <c r="G72" s="16"/>
      <c r="H72" s="8"/>
      <c r="I72" s="37"/>
      <c r="J72" s="37"/>
      <c r="K72" s="37"/>
      <c r="M72" s="8"/>
    </row>
    <row r="73" spans="1:13" ht="15.75">
      <c r="A73" s="3" t="s">
        <v>4</v>
      </c>
      <c r="B73" s="3"/>
      <c r="C73" s="3"/>
      <c r="D73" s="3"/>
      <c r="E73" s="3"/>
      <c r="F73" s="8"/>
      <c r="G73" s="8"/>
      <c r="H73" s="8"/>
      <c r="I73" s="37"/>
      <c r="J73" s="37"/>
      <c r="K73" s="37"/>
      <c r="M73" s="8"/>
    </row>
    <row r="74" spans="1:13" ht="15.75">
      <c r="A74" s="3"/>
      <c r="B74" s="3"/>
      <c r="C74" s="3"/>
      <c r="D74" s="3"/>
      <c r="E74" s="3"/>
      <c r="F74" s="8"/>
      <c r="G74" s="8"/>
      <c r="H74" s="8"/>
      <c r="I74" s="37"/>
      <c r="J74" s="37"/>
      <c r="K74" s="37"/>
      <c r="M74" s="8"/>
    </row>
    <row r="75" spans="1:13" ht="48" customHeight="1">
      <c r="A75" s="57" t="s">
        <v>74</v>
      </c>
      <c r="B75" s="57"/>
      <c r="C75" s="57"/>
      <c r="D75" s="57"/>
      <c r="E75" s="57"/>
      <c r="F75" s="57"/>
      <c r="G75" s="57"/>
      <c r="H75" s="57"/>
      <c r="I75" s="37"/>
      <c r="J75" s="37"/>
      <c r="K75" s="37"/>
      <c r="M75" s="8"/>
    </row>
    <row r="76" spans="1:13" ht="15.75">
      <c r="A76" s="60" t="s">
        <v>79</v>
      </c>
      <c r="I76" s="37"/>
      <c r="J76" s="37"/>
      <c r="K76" s="37"/>
      <c r="M76" s="8"/>
    </row>
    <row r="77" spans="9:13" ht="15.75">
      <c r="I77" s="37"/>
      <c r="J77" s="37"/>
      <c r="K77" s="37"/>
      <c r="M77" s="8"/>
    </row>
    <row r="78" spans="9:13" ht="15.75">
      <c r="I78" s="37"/>
      <c r="J78" s="37"/>
      <c r="K78" s="37"/>
      <c r="M78" s="8"/>
    </row>
    <row r="79" spans="9:13" ht="15.75">
      <c r="I79" s="37"/>
      <c r="J79" s="37"/>
      <c r="K79" s="37"/>
      <c r="M79" s="8"/>
    </row>
    <row r="80" spans="9:13" ht="15.75">
      <c r="I80" s="37"/>
      <c r="J80" s="37"/>
      <c r="K80" s="37"/>
      <c r="M80" s="8"/>
    </row>
    <row r="81" spans="9:13" ht="15.75">
      <c r="I81" s="37"/>
      <c r="J81" s="37"/>
      <c r="K81" s="37"/>
      <c r="M81" s="8"/>
    </row>
    <row r="82" spans="9:13" ht="15.75">
      <c r="I82" s="37"/>
      <c r="J82" s="37"/>
      <c r="K82" s="37"/>
      <c r="M82" s="8"/>
    </row>
    <row r="83" spans="9:13" ht="15.75">
      <c r="I83" s="37"/>
      <c r="J83" s="37"/>
      <c r="K83" s="37"/>
      <c r="M83" s="8"/>
    </row>
    <row r="84" spans="9:13" ht="15.75">
      <c r="I84" s="37"/>
      <c r="J84" s="37"/>
      <c r="K84" s="37"/>
      <c r="M84" s="8"/>
    </row>
    <row r="85" spans="9:13" ht="15.75">
      <c r="I85" s="37"/>
      <c r="J85" s="37"/>
      <c r="K85" s="37"/>
      <c r="M85" s="8"/>
    </row>
    <row r="86" spans="9:13" ht="15.75">
      <c r="I86" s="37"/>
      <c r="J86" s="37"/>
      <c r="K86" s="37"/>
      <c r="M86" s="8"/>
    </row>
    <row r="87" spans="9:13" ht="15.75">
      <c r="I87" s="37"/>
      <c r="J87" s="37"/>
      <c r="K87" s="37"/>
      <c r="M87" s="8"/>
    </row>
    <row r="88" spans="9:13" ht="15.75">
      <c r="I88" s="37"/>
      <c r="J88" s="37"/>
      <c r="K88" s="37"/>
      <c r="M88" s="8"/>
    </row>
    <row r="89" spans="9:13" ht="15.75">
      <c r="I89" s="37"/>
      <c r="J89" s="37"/>
      <c r="K89" s="37"/>
      <c r="M89" s="8"/>
    </row>
    <row r="90" spans="9:11" ht="15.75">
      <c r="I90" s="38"/>
      <c r="J90" s="37"/>
      <c r="K90" s="37"/>
    </row>
    <row r="91" ht="15.75">
      <c r="K91" s="37"/>
    </row>
  </sheetData>
  <sheetProtection/>
  <mergeCells count="2">
    <mergeCell ref="A75:H75"/>
    <mergeCell ref="B4:U4"/>
  </mergeCells>
  <hyperlinks>
    <hyperlink ref="A76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2017-11-09T14:40:01Z</cp:lastPrinted>
  <dcterms:created xsi:type="dcterms:W3CDTF">2000-11-27T19:32:13Z</dcterms:created>
  <dcterms:modified xsi:type="dcterms:W3CDTF">2022-02-28T18:34:16Z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