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Traffic" sheetId="1" r:id="rId1"/>
    <sheet name="Revenue" sheetId="2" r:id="rId2"/>
  </sheets>
  <externalReferences>
    <externalReference r:id="rId5"/>
  </externalReferences>
  <definedNames>
    <definedName name="_xlnm.Print_Area" localSheetId="1">'Revenue'!$A$1:$X$52</definedName>
    <definedName name="_xlnm.Print_Area" localSheetId="0">'Traffic'!$A$1:$X$52</definedName>
  </definedNames>
  <calcPr fullCalcOnLoad="1"/>
</workbook>
</file>

<file path=xl/sharedStrings.xml><?xml version="1.0" encoding="utf-8"?>
<sst xmlns="http://schemas.openxmlformats.org/spreadsheetml/2006/main" count="201" uniqueCount="24">
  <si>
    <t>Total Thruway Bridges</t>
  </si>
  <si>
    <t xml:space="preserve">  and Barriers</t>
  </si>
  <si>
    <t xml:space="preserve">  Toll Traffic</t>
  </si>
  <si>
    <t xml:space="preserve">    Passenger Vehicles</t>
  </si>
  <si>
    <t xml:space="preserve">    Commercial Vehicles</t>
  </si>
  <si>
    <t xml:space="preserve">  Grand Island Bridges</t>
  </si>
  <si>
    <t xml:space="preserve">  Yonkers Barrier</t>
  </si>
  <si>
    <t xml:space="preserve">  Harriman Barrier</t>
  </si>
  <si>
    <t>1  One-way trips.</t>
  </si>
  <si>
    <t xml:space="preserve"> </t>
  </si>
  <si>
    <t>SOURCE:  New York State Thruway Authority, Toll Audit Section.</t>
  </si>
  <si>
    <t xml:space="preserve">  Nonrevenue Traffic</t>
  </si>
  <si>
    <r>
      <t xml:space="preserve">  Tappan Zee Bridge</t>
    </r>
    <r>
      <rPr>
        <vertAlign val="superscript"/>
        <sz val="11"/>
        <rFont val="Arial"/>
        <family val="2"/>
      </rPr>
      <t>1</t>
    </r>
  </si>
  <si>
    <r>
      <t xml:space="preserve">  New Rochelle Barrier</t>
    </r>
    <r>
      <rPr>
        <vertAlign val="superscript"/>
        <sz val="11"/>
        <rFont val="Arial"/>
        <family val="2"/>
      </rPr>
      <t>1</t>
    </r>
  </si>
  <si>
    <r>
      <t xml:space="preserve">  Spring Valley Barrier</t>
    </r>
    <r>
      <rPr>
        <vertAlign val="superscript"/>
        <sz val="11"/>
        <rFont val="Arial"/>
        <family val="2"/>
      </rPr>
      <t>1</t>
    </r>
  </si>
  <si>
    <t>New York State Thruway Bridges and Barriers — Revenue Summary</t>
  </si>
  <si>
    <t>New York State Thruway Bridges and Barriers — Traffic Summary</t>
  </si>
  <si>
    <r>
      <t xml:space="preserve">  Buffalo City Line</t>
    </r>
    <r>
      <rPr>
        <vertAlign val="superscript"/>
        <sz val="11"/>
        <rFont val="Arial"/>
        <family val="2"/>
      </rPr>
      <t>1,2</t>
    </r>
  </si>
  <si>
    <r>
      <t xml:space="preserve">  Black Rock Barrier</t>
    </r>
    <r>
      <rPr>
        <vertAlign val="superscript"/>
        <sz val="11"/>
        <rFont val="Arial"/>
        <family val="2"/>
      </rPr>
      <t>1,2</t>
    </r>
  </si>
  <si>
    <t>a  On October 30, 2006, the tolls at City Line and Black Rock barrier were eliminated.</t>
  </si>
  <si>
    <t>a</t>
  </si>
  <si>
    <t>2005(b)</t>
  </si>
  <si>
    <t>b  Due to the toll class realignment on May 15, 2005, passenger traffic now includes passenger vehicles with trailers, which were previously counted under commercial vehicles. Also, commercial traffic has decreased because certain commercial vehicles that previously counted as two transactions are now counted as one.</t>
  </si>
  <si>
    <t>1995-2017</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</si>
</sst>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 yyyy"/>
    <numFmt numFmtId="165" formatCode="[$-409]h:mm:ss\ AM/PM"/>
    <numFmt numFmtId="166" formatCode="&quot;$&quot;#,##0.00"/>
    <numFmt numFmtId="167" formatCode="&quot;$&quot;#,##0.0"/>
    <numFmt numFmtId="168" formatCode="&quot;$&quot;#,##0"/>
  </numFmts>
  <fonts count="40">
    <font>
      <sz val="10"/>
      <name val="Arial"/>
      <family val="0"/>
    </font>
    <font>
      <sz val="10"/>
      <color indexed="8"/>
      <name val="Arial"/>
      <family val="2"/>
    </font>
    <font>
      <sz val="10"/>
      <name val="Times New Roman"/>
      <family val="1"/>
    </font>
    <font>
      <sz val="11"/>
      <name val="Arial"/>
      <family val="2"/>
    </font>
    <font>
      <b/>
      <sz val="11"/>
      <color indexed="10"/>
      <name val="Arial"/>
      <family val="2"/>
    </font>
    <font>
      <vertAlign val="superscript"/>
      <sz val="11"/>
      <name val="Arial"/>
      <family val="2"/>
    </font>
    <font>
      <b/>
      <sz val="16"/>
      <color indexed="8"/>
      <name val="Arial"/>
      <family val="2"/>
    </font>
    <font>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8"/>
      </top>
      <bottom/>
    </border>
    <border>
      <left/>
      <right/>
      <top style="thin">
        <color indexed="8"/>
      </top>
      <bottom style="thin">
        <color indexed="8"/>
      </bottom>
    </border>
    <border>
      <left/>
      <right/>
      <top style="thin"/>
      <bottom style="thin">
        <color indexed="8"/>
      </bottom>
    </border>
    <border>
      <left/>
      <right/>
      <top style="thin"/>
      <bottom/>
    </border>
    <border>
      <left/>
      <right/>
      <top style="thin"/>
      <bottom style="thin"/>
    </border>
    <border>
      <left/>
      <right/>
      <top style="thin"/>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
    </xf>
    <xf numFmtId="0" fontId="2" fillId="0" borderId="0" xfId="0" applyFont="1" applyAlignment="1">
      <alignment/>
    </xf>
    <xf numFmtId="0" fontId="3" fillId="0" borderId="0" xfId="0" applyNumberFormat="1" applyFont="1" applyAlignment="1">
      <alignment/>
    </xf>
    <xf numFmtId="0" fontId="4" fillId="0" borderId="0" xfId="0" applyNumberFormat="1" applyFont="1" applyAlignment="1" quotePrefix="1">
      <alignment/>
    </xf>
    <xf numFmtId="0" fontId="3" fillId="0" borderId="10" xfId="0" applyNumberFormat="1" applyFont="1" applyBorder="1" applyAlignment="1">
      <alignment/>
    </xf>
    <xf numFmtId="0" fontId="3" fillId="0" borderId="11" xfId="0" applyNumberFormat="1" applyFont="1" applyBorder="1" applyAlignment="1">
      <alignment horizontal="right"/>
    </xf>
    <xf numFmtId="0" fontId="3" fillId="0" borderId="0" xfId="0" applyFont="1" applyAlignment="1">
      <alignment/>
    </xf>
    <xf numFmtId="3" fontId="3" fillId="0" borderId="0" xfId="0" applyNumberFormat="1" applyFont="1" applyFill="1" applyAlignment="1">
      <alignment/>
    </xf>
    <xf numFmtId="0" fontId="3" fillId="0" borderId="0" xfId="0" applyFont="1" applyFill="1" applyAlignment="1">
      <alignment/>
    </xf>
    <xf numFmtId="3" fontId="3" fillId="0" borderId="0" xfId="0" applyNumberFormat="1" applyFont="1" applyAlignment="1">
      <alignment/>
    </xf>
    <xf numFmtId="3" fontId="3" fillId="0" borderId="0" xfId="0" applyNumberFormat="1" applyFont="1" applyFill="1" applyAlignment="1">
      <alignment horizontal="right"/>
    </xf>
    <xf numFmtId="3" fontId="3" fillId="0" borderId="0" xfId="0" applyNumberFormat="1" applyFont="1" applyFill="1" applyAlignment="1">
      <alignment horizontal="right" vertical="top" wrapText="1"/>
    </xf>
    <xf numFmtId="3" fontId="3" fillId="0" borderId="0" xfId="0" applyNumberFormat="1" applyFont="1" applyAlignment="1">
      <alignment horizontal="right" vertical="top" wrapText="1"/>
    </xf>
    <xf numFmtId="3" fontId="3" fillId="0" borderId="10" xfId="0" applyNumberFormat="1" applyFont="1" applyBorder="1" applyAlignment="1">
      <alignment/>
    </xf>
    <xf numFmtId="5" fontId="3" fillId="0" borderId="0" xfId="0" applyNumberFormat="1" applyFont="1" applyAlignment="1">
      <alignment/>
    </xf>
    <xf numFmtId="5" fontId="6" fillId="0" borderId="0" xfId="0" applyNumberFormat="1" applyFont="1" applyAlignment="1">
      <alignment/>
    </xf>
    <xf numFmtId="0" fontId="6" fillId="0" borderId="0" xfId="0" applyNumberFormat="1" applyFont="1" applyFill="1" applyAlignment="1">
      <alignment/>
    </xf>
    <xf numFmtId="0" fontId="3" fillId="0" borderId="12" xfId="0" applyNumberFormat="1" applyFont="1" applyBorder="1" applyAlignment="1">
      <alignment horizontal="center"/>
    </xf>
    <xf numFmtId="0" fontId="3" fillId="0" borderId="0" xfId="0" applyNumberFormat="1" applyFont="1" applyBorder="1" applyAlignment="1">
      <alignment/>
    </xf>
    <xf numFmtId="3" fontId="3" fillId="0" borderId="0" xfId="0" applyNumberFormat="1" applyFont="1" applyAlignment="1">
      <alignment horizontal="right"/>
    </xf>
    <xf numFmtId="0" fontId="3" fillId="0" borderId="11" xfId="0" applyNumberFormat="1" applyFont="1" applyBorder="1" applyAlignment="1" quotePrefix="1">
      <alignment horizontal="right"/>
    </xf>
    <xf numFmtId="3" fontId="3" fillId="0" borderId="0" xfId="0" applyNumberFormat="1" applyFont="1" applyBorder="1" applyAlignment="1">
      <alignment/>
    </xf>
    <xf numFmtId="0" fontId="3" fillId="0" borderId="0" xfId="0" applyNumberFormat="1" applyFont="1" applyFill="1" applyBorder="1" applyAlignment="1">
      <alignment/>
    </xf>
    <xf numFmtId="0" fontId="3" fillId="0" borderId="0" xfId="0" applyNumberFormat="1" applyFont="1" applyAlignment="1">
      <alignment horizontal="left" wrapText="1"/>
    </xf>
    <xf numFmtId="0" fontId="3" fillId="0" borderId="0" xfId="0" applyNumberFormat="1" applyFont="1" applyAlignment="1">
      <alignment horizontal="left" wrapText="1"/>
    </xf>
    <xf numFmtId="0" fontId="3" fillId="0" borderId="11" xfId="0" applyNumberFormat="1" applyFont="1" applyBorder="1" applyAlignment="1" applyProtection="1">
      <alignment/>
      <protection locked="0"/>
    </xf>
    <xf numFmtId="3" fontId="3" fillId="0" borderId="0" xfId="0" applyNumberFormat="1" applyFont="1" applyAlignment="1" applyProtection="1">
      <alignment/>
      <protection locked="0"/>
    </xf>
    <xf numFmtId="3" fontId="3" fillId="0" borderId="0" xfId="0" applyNumberFormat="1" applyFont="1" applyBorder="1" applyAlignment="1" applyProtection="1">
      <alignment/>
      <protection locked="0"/>
    </xf>
    <xf numFmtId="168" fontId="3" fillId="0" borderId="0" xfId="0" applyNumberFormat="1" applyFont="1" applyFill="1" applyAlignment="1" quotePrefix="1">
      <alignment horizontal="right"/>
    </xf>
    <xf numFmtId="168" fontId="3" fillId="0" borderId="0" xfId="0" applyNumberFormat="1" applyFont="1" applyAlignment="1" quotePrefix="1">
      <alignment horizontal="right"/>
    </xf>
    <xf numFmtId="168" fontId="3" fillId="0" borderId="0" xfId="0" applyNumberFormat="1" applyFont="1" applyFill="1" applyBorder="1" applyAlignment="1" quotePrefix="1">
      <alignment horizontal="right"/>
    </xf>
    <xf numFmtId="168" fontId="3" fillId="0" borderId="0" xfId="0" applyNumberFormat="1" applyFont="1" applyAlignment="1">
      <alignment horizontal="right"/>
    </xf>
    <xf numFmtId="168" fontId="3" fillId="0" borderId="0" xfId="0" applyNumberFormat="1" applyFont="1" applyFill="1" applyAlignment="1">
      <alignment/>
    </xf>
    <xf numFmtId="168" fontId="3" fillId="0" borderId="0" xfId="0" applyNumberFormat="1" applyFont="1" applyAlignment="1">
      <alignment/>
    </xf>
    <xf numFmtId="168" fontId="3" fillId="0" borderId="0" xfId="0" applyNumberFormat="1" applyFont="1" applyFill="1" applyBorder="1" applyAlignment="1">
      <alignment/>
    </xf>
    <xf numFmtId="168" fontId="3" fillId="0" borderId="0" xfId="0" applyNumberFormat="1" applyFont="1" applyFill="1" applyAlignment="1">
      <alignment horizontal="right"/>
    </xf>
    <xf numFmtId="168" fontId="3" fillId="0" borderId="0" xfId="0" applyNumberFormat="1" applyFont="1" applyFill="1" applyBorder="1" applyAlignment="1">
      <alignment horizontal="right"/>
    </xf>
    <xf numFmtId="168" fontId="3" fillId="0" borderId="0" xfId="0" applyNumberFormat="1" applyFont="1" applyAlignment="1" applyProtection="1">
      <alignment/>
      <protection locked="0"/>
    </xf>
    <xf numFmtId="168" fontId="3" fillId="0" borderId="0" xfId="0" applyNumberFormat="1" applyFont="1" applyFill="1" applyAlignment="1">
      <alignment horizontal="right" vertical="top" wrapText="1"/>
    </xf>
    <xf numFmtId="168" fontId="3" fillId="0" borderId="0" xfId="0" applyNumberFormat="1" applyFont="1" applyAlignment="1">
      <alignment horizontal="right" vertical="top" wrapText="1"/>
    </xf>
    <xf numFmtId="0" fontId="3" fillId="0" borderId="13" xfId="0" applyNumberFormat="1" applyFont="1" applyBorder="1" applyAlignment="1">
      <alignment/>
    </xf>
    <xf numFmtId="3" fontId="3" fillId="0" borderId="13" xfId="0" applyNumberFormat="1" applyFont="1" applyBorder="1" applyAlignment="1">
      <alignment/>
    </xf>
    <xf numFmtId="0" fontId="0" fillId="0" borderId="13" xfId="0" applyBorder="1" applyAlignment="1">
      <alignment/>
    </xf>
    <xf numFmtId="0" fontId="3" fillId="0" borderId="12" xfId="0" applyNumberFormat="1" applyFont="1" applyBorder="1" applyAlignment="1">
      <alignment horizontal="right"/>
    </xf>
    <xf numFmtId="0" fontId="3" fillId="0" borderId="14" xfId="0" applyNumberFormat="1" applyFont="1" applyBorder="1" applyAlignment="1">
      <alignment horizontal="right"/>
    </xf>
    <xf numFmtId="0" fontId="3" fillId="0" borderId="12" xfId="0" applyNumberFormat="1" applyFont="1" applyBorder="1" applyAlignment="1" quotePrefix="1">
      <alignment horizontal="right"/>
    </xf>
    <xf numFmtId="0" fontId="3" fillId="0" borderId="15" xfId="0" applyNumberFormat="1" applyFont="1" applyFill="1" applyBorder="1" applyAlignment="1">
      <alignment horizontal="right"/>
    </xf>
    <xf numFmtId="0" fontId="3" fillId="0" borderId="12" xfId="0" applyNumberFormat="1" applyFont="1" applyBorder="1" applyAlignment="1" applyProtection="1">
      <alignment/>
      <protection locked="0"/>
    </xf>
    <xf numFmtId="0" fontId="3" fillId="0" borderId="0" xfId="0" applyNumberFormat="1" applyFont="1" applyAlignment="1">
      <alignment wrapText="1"/>
    </xf>
    <xf numFmtId="0" fontId="2" fillId="0" borderId="13"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ockefeller%20Institute\Departments\Central%20Staff\Publications\Yearbooks%202002-17\2008\SECT-M\m-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2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61"/>
  <sheetViews>
    <sheetView tabSelected="1" zoomScalePageLayoutView="0" workbookViewId="0" topLeftCell="A1">
      <selection activeCell="A1" sqref="A1"/>
    </sheetView>
  </sheetViews>
  <sheetFormatPr defaultColWidth="9.140625" defaultRowHeight="12.75"/>
  <cols>
    <col min="1" max="1" width="35.7109375" style="0" customWidth="1"/>
    <col min="2" max="16384" width="15.7109375" style="0" customWidth="1"/>
  </cols>
  <sheetData>
    <row r="1" spans="1:8" ht="20.25">
      <c r="A1" s="16" t="s">
        <v>16</v>
      </c>
      <c r="B1" s="16"/>
      <c r="C1" s="3"/>
      <c r="D1" s="3"/>
      <c r="E1" s="4"/>
      <c r="F1" s="4"/>
      <c r="G1" s="2"/>
      <c r="H1" s="2"/>
    </row>
    <row r="2" spans="1:8" ht="20.25">
      <c r="A2" s="17" t="s">
        <v>23</v>
      </c>
      <c r="B2" s="17"/>
      <c r="C2" s="3"/>
      <c r="D2" s="3"/>
      <c r="E2" s="3"/>
      <c r="F2" s="3"/>
      <c r="G2" s="2"/>
      <c r="H2" s="2"/>
    </row>
    <row r="3" spans="1:8" ht="14.25">
      <c r="A3" s="3"/>
      <c r="B3" s="3"/>
      <c r="C3" s="3"/>
      <c r="D3" s="3"/>
      <c r="E3" s="3"/>
      <c r="F3" s="3"/>
      <c r="G3" s="2"/>
      <c r="H3" s="2"/>
    </row>
    <row r="4" spans="1:24" s="1" customFormat="1" ht="14.25">
      <c r="A4" s="18"/>
      <c r="B4" s="6">
        <v>2017</v>
      </c>
      <c r="C4" s="6">
        <v>2016</v>
      </c>
      <c r="D4" s="6">
        <v>2015</v>
      </c>
      <c r="E4" s="6">
        <v>2014</v>
      </c>
      <c r="F4" s="6">
        <v>2013</v>
      </c>
      <c r="G4" s="6">
        <v>2012</v>
      </c>
      <c r="H4" s="6">
        <v>2011</v>
      </c>
      <c r="I4" s="6">
        <v>2010</v>
      </c>
      <c r="J4" s="6">
        <v>2009</v>
      </c>
      <c r="K4" s="6">
        <v>2008</v>
      </c>
      <c r="L4" s="6">
        <v>2007</v>
      </c>
      <c r="M4" s="6">
        <v>2006</v>
      </c>
      <c r="N4" s="21" t="s">
        <v>21</v>
      </c>
      <c r="O4" s="26">
        <v>2004</v>
      </c>
      <c r="P4" s="26">
        <v>2003</v>
      </c>
      <c r="Q4" s="26">
        <v>2002</v>
      </c>
      <c r="R4" s="26">
        <v>2001</v>
      </c>
      <c r="S4" s="26">
        <v>2000</v>
      </c>
      <c r="T4" s="26">
        <v>1999</v>
      </c>
      <c r="U4" s="26">
        <v>1998</v>
      </c>
      <c r="V4" s="26">
        <v>1997</v>
      </c>
      <c r="W4" s="26">
        <v>1996</v>
      </c>
      <c r="X4" s="26">
        <v>1995</v>
      </c>
    </row>
    <row r="5" spans="1:24" ht="14.25">
      <c r="A5" s="3"/>
      <c r="B5" s="7"/>
      <c r="C5" s="7"/>
      <c r="D5" s="7"/>
      <c r="E5" s="7"/>
      <c r="F5" s="7"/>
      <c r="G5" s="7"/>
      <c r="H5" s="7"/>
      <c r="I5" s="7"/>
      <c r="J5" s="7"/>
      <c r="K5" s="7"/>
      <c r="L5" s="7"/>
      <c r="M5" s="3"/>
      <c r="N5" s="3"/>
      <c r="O5" s="3"/>
      <c r="P5" s="3"/>
      <c r="Q5" s="3"/>
      <c r="R5" s="3"/>
      <c r="S5" s="3"/>
      <c r="T5" s="3"/>
      <c r="U5" s="3"/>
      <c r="V5" s="3"/>
      <c r="W5" s="3"/>
      <c r="X5" s="3"/>
    </row>
    <row r="6" spans="1:24" ht="14.25">
      <c r="A6" s="3" t="s">
        <v>0</v>
      </c>
      <c r="B6" s="7"/>
      <c r="C6" s="7"/>
      <c r="D6" s="7"/>
      <c r="E6" s="7"/>
      <c r="F6" s="7"/>
      <c r="G6" s="7"/>
      <c r="H6" s="7"/>
      <c r="I6" s="7"/>
      <c r="J6" s="7"/>
      <c r="K6" s="7"/>
      <c r="L6" s="7"/>
      <c r="M6" s="3"/>
      <c r="N6" s="11"/>
      <c r="O6" s="3"/>
      <c r="P6" s="3"/>
      <c r="Q6" s="11"/>
      <c r="R6" s="3"/>
      <c r="S6" s="3"/>
      <c r="T6" s="3"/>
      <c r="U6" s="3"/>
      <c r="V6" s="3"/>
      <c r="W6" s="3"/>
      <c r="X6" s="3"/>
    </row>
    <row r="7" spans="1:24" ht="14.25">
      <c r="A7" s="3" t="s">
        <v>1</v>
      </c>
      <c r="B7" s="8">
        <f>+B9+B11</f>
        <v>109688697</v>
      </c>
      <c r="C7" s="8">
        <v>109398107</v>
      </c>
      <c r="D7" s="8">
        <f>+D9+D11</f>
        <v>107407238</v>
      </c>
      <c r="E7" s="8">
        <f>+E9+E11</f>
        <v>105228614</v>
      </c>
      <c r="F7" s="8">
        <f>+F9+F11</f>
        <v>104536297</v>
      </c>
      <c r="G7" s="8">
        <f>+G9+G11</f>
        <v>103789278</v>
      </c>
      <c r="H7" s="8">
        <f>+H9+H11</f>
        <v>103189041</v>
      </c>
      <c r="I7" s="8">
        <f>+I9+I11</f>
        <v>103426327</v>
      </c>
      <c r="J7" s="8">
        <f>+J9+J11</f>
        <v>103596586</v>
      </c>
      <c r="K7" s="8">
        <f>+K9+K11</f>
        <v>106637263</v>
      </c>
      <c r="L7" s="8">
        <f>+L9+L11</f>
        <v>111062261</v>
      </c>
      <c r="M7" s="10">
        <f>+M9+M11</f>
        <v>110649636</v>
      </c>
      <c r="N7" s="10">
        <f>+N9+N11</f>
        <v>128738904</v>
      </c>
      <c r="O7" s="10">
        <f>+O9+O11</f>
        <v>131772728</v>
      </c>
      <c r="P7" s="10">
        <v>126765646</v>
      </c>
      <c r="Q7" s="10">
        <v>124810581</v>
      </c>
      <c r="R7" s="20">
        <f>SUM(R9:R11)</f>
        <v>122153571</v>
      </c>
      <c r="S7" s="20">
        <f>SUM(S9:S11)</f>
        <v>121008363</v>
      </c>
      <c r="T7" s="20">
        <f>+T9+T11</f>
        <v>116369494</v>
      </c>
      <c r="U7" s="20">
        <f>+U9+U11</f>
        <v>112995454</v>
      </c>
      <c r="V7" s="20">
        <f>+V9+V11</f>
        <v>120618113</v>
      </c>
      <c r="W7" s="20">
        <v>127944198</v>
      </c>
      <c r="X7" s="20">
        <v>124267320</v>
      </c>
    </row>
    <row r="8" spans="1:24" ht="14.25">
      <c r="A8" s="3"/>
      <c r="B8" s="9"/>
      <c r="C8" s="9"/>
      <c r="D8" s="9"/>
      <c r="E8" s="9"/>
      <c r="F8" s="7"/>
      <c r="G8" s="7"/>
      <c r="H8" s="7"/>
      <c r="I8" s="7"/>
      <c r="J8" s="7"/>
      <c r="K8" s="10"/>
      <c r="L8" s="10"/>
      <c r="M8" s="10"/>
      <c r="N8" s="3"/>
      <c r="O8" s="3"/>
      <c r="P8" s="10"/>
      <c r="Q8" s="3"/>
      <c r="R8" s="10"/>
      <c r="S8" s="3"/>
      <c r="T8" s="10"/>
      <c r="U8" s="10"/>
      <c r="V8" s="10"/>
      <c r="W8" s="10"/>
      <c r="X8" s="10"/>
    </row>
    <row r="9" spans="1:24" ht="14.25">
      <c r="A9" s="3" t="s">
        <v>11</v>
      </c>
      <c r="B9" s="8">
        <f>1463243-987182-124470</f>
        <v>351591</v>
      </c>
      <c r="C9" s="8">
        <v>370074</v>
      </c>
      <c r="D9" s="8">
        <f>1496496-966029-121656</f>
        <v>408811</v>
      </c>
      <c r="E9" s="8">
        <f>1460280-968842-135846</f>
        <v>355592</v>
      </c>
      <c r="F9" s="10">
        <f>1417227-130909-942459</f>
        <v>343859</v>
      </c>
      <c r="G9" s="10">
        <v>384965</v>
      </c>
      <c r="H9" s="10">
        <v>400409</v>
      </c>
      <c r="I9" s="10">
        <v>455659</v>
      </c>
      <c r="J9" s="10">
        <v>474432</v>
      </c>
      <c r="K9" s="10">
        <v>476066</v>
      </c>
      <c r="L9" s="10">
        <v>435930</v>
      </c>
      <c r="M9" s="10">
        <v>488394</v>
      </c>
      <c r="N9" s="10">
        <v>472310</v>
      </c>
      <c r="O9" s="10">
        <v>507536</v>
      </c>
      <c r="P9" s="10">
        <v>508806</v>
      </c>
      <c r="Q9" s="10">
        <v>514986</v>
      </c>
      <c r="R9" s="28">
        <v>520689</v>
      </c>
      <c r="S9" s="10">
        <v>480736</v>
      </c>
      <c r="T9" s="28">
        <v>508365</v>
      </c>
      <c r="U9" s="28">
        <v>497187</v>
      </c>
      <c r="V9" s="28">
        <v>513337</v>
      </c>
      <c r="W9" s="10">
        <v>521520</v>
      </c>
      <c r="X9" s="20">
        <v>474807</v>
      </c>
    </row>
    <row r="10" spans="1:24" ht="14.25">
      <c r="A10" s="3"/>
      <c r="B10" s="9"/>
      <c r="C10" s="9"/>
      <c r="D10" s="9"/>
      <c r="E10" s="9"/>
      <c r="F10" s="7"/>
      <c r="G10" s="7"/>
      <c r="H10" s="7"/>
      <c r="I10" s="7"/>
      <c r="J10" s="7"/>
      <c r="K10" s="10"/>
      <c r="L10" s="10"/>
      <c r="M10" s="10"/>
      <c r="N10" s="3"/>
      <c r="O10" s="10"/>
      <c r="P10" s="10"/>
      <c r="Q10" s="3"/>
      <c r="R10" s="10"/>
      <c r="S10" s="10"/>
      <c r="T10" s="10"/>
      <c r="U10" s="10"/>
      <c r="V10" s="10"/>
      <c r="W10" s="10"/>
      <c r="X10" s="10"/>
    </row>
    <row r="11" spans="1:24" ht="14.25">
      <c r="A11" s="3" t="s">
        <v>2</v>
      </c>
      <c r="B11" s="8">
        <f>SUM(B12:B13)</f>
        <v>109337106</v>
      </c>
      <c r="C11" s="8">
        <v>109028033</v>
      </c>
      <c r="D11" s="8">
        <f>SUM(D12:D13)</f>
        <v>106998427</v>
      </c>
      <c r="E11" s="8">
        <f>SUM(E12:E13)</f>
        <v>104873022</v>
      </c>
      <c r="F11" s="10">
        <f>SUM(F12:F13)</f>
        <v>104192438</v>
      </c>
      <c r="G11" s="10">
        <f>SUM(G12:G13)</f>
        <v>103404313</v>
      </c>
      <c r="H11" s="10">
        <f>SUM(H12:H13)</f>
        <v>102788632</v>
      </c>
      <c r="I11" s="10">
        <f>SUM(I12:I13)</f>
        <v>102970668</v>
      </c>
      <c r="J11" s="10">
        <f>SUM(J12:J13)</f>
        <v>103122154</v>
      </c>
      <c r="K11" s="8">
        <f>+K12+K13</f>
        <v>106161197</v>
      </c>
      <c r="L11" s="8">
        <f>+L12+L13</f>
        <v>110626331</v>
      </c>
      <c r="M11" s="8">
        <f>SUM(M12:M13)</f>
        <v>110161242</v>
      </c>
      <c r="N11" s="8">
        <f>SUM(N12:N13)</f>
        <v>128266594</v>
      </c>
      <c r="O11" s="8">
        <f>SUM(O12:O13)</f>
        <v>131265192</v>
      </c>
      <c r="P11" s="8">
        <f>SUM(P12:P13)</f>
        <v>126256840</v>
      </c>
      <c r="Q11" s="8">
        <f>SUM(Q12:Q13)</f>
        <v>124295595</v>
      </c>
      <c r="R11" s="27">
        <f>SUM(R12:R13)</f>
        <v>121632882</v>
      </c>
      <c r="S11" s="27">
        <f>SUM(S12:S13)</f>
        <v>120527627</v>
      </c>
      <c r="T11" s="27">
        <f>SUM(T12:T13)</f>
        <v>115861129</v>
      </c>
      <c r="U11" s="27">
        <f>SUM(U12:U13)</f>
        <v>112498267</v>
      </c>
      <c r="V11" s="27">
        <f>SUM(V12:V13)</f>
        <v>120104776</v>
      </c>
      <c r="W11" s="27">
        <v>127422678</v>
      </c>
      <c r="X11" s="27">
        <v>123792513</v>
      </c>
    </row>
    <row r="12" spans="1:24" ht="14.25">
      <c r="A12" s="3" t="s">
        <v>3</v>
      </c>
      <c r="B12" s="8">
        <f>+B16+B20+B24+B28+B32+B36</f>
        <v>97932641</v>
      </c>
      <c r="C12" s="8">
        <v>97838428</v>
      </c>
      <c r="D12" s="8">
        <f>+D16+D20+D24+D28+D32+D36</f>
        <v>96273126</v>
      </c>
      <c r="E12" s="8">
        <f>+E16+E20+E24+E28+E32+E36</f>
        <v>94708933</v>
      </c>
      <c r="F12" s="8">
        <f>+F16+F20+F24+F28+F32+F36</f>
        <v>94408749</v>
      </c>
      <c r="G12" s="8">
        <f>+G16+G20+G24+G28+G32+G36</f>
        <v>93993964</v>
      </c>
      <c r="H12" s="8">
        <v>93468369</v>
      </c>
      <c r="I12" s="8">
        <v>93849654</v>
      </c>
      <c r="J12" s="8">
        <f>+J16+J20+J24+J28+J32+J36</f>
        <v>94281312</v>
      </c>
      <c r="K12" s="8">
        <f>+K16+K20+K24+K28+K32+K36</f>
        <v>96476423</v>
      </c>
      <c r="L12" s="8">
        <f>+L16+L20+L24+L28+L32+L36</f>
        <v>100565615</v>
      </c>
      <c r="M12" s="10">
        <f>+M16+M20+M24+M28+M32+M36+M51+M55</f>
        <v>100149710</v>
      </c>
      <c r="N12" s="10">
        <v>115725447</v>
      </c>
      <c r="O12" s="10">
        <v>117061105</v>
      </c>
      <c r="P12" s="10">
        <v>112775663</v>
      </c>
      <c r="Q12" s="10">
        <v>110844307</v>
      </c>
      <c r="R12" s="10">
        <v>108402888</v>
      </c>
      <c r="S12" s="10">
        <v>107216213</v>
      </c>
      <c r="T12" s="10">
        <v>103189080</v>
      </c>
      <c r="U12" s="27">
        <v>100592060</v>
      </c>
      <c r="V12" s="27">
        <v>107835126</v>
      </c>
      <c r="W12" s="10">
        <v>114928606</v>
      </c>
      <c r="X12" s="27">
        <v>111831943</v>
      </c>
    </row>
    <row r="13" spans="1:24" ht="14.25">
      <c r="A13" s="3" t="s">
        <v>4</v>
      </c>
      <c r="B13" s="8">
        <f>+B17+B21+B25+B29+B33+B37</f>
        <v>11404465</v>
      </c>
      <c r="C13" s="8">
        <v>11189605</v>
      </c>
      <c r="D13" s="8">
        <f>+D17+D21+D25+D29+D33+D37</f>
        <v>10725301</v>
      </c>
      <c r="E13" s="8">
        <f>+E17+E21+E25+E29+E33+E37</f>
        <v>10164089</v>
      </c>
      <c r="F13" s="10">
        <f>+F17+F21+F25+F29+F33+F37</f>
        <v>9783689</v>
      </c>
      <c r="G13" s="10">
        <f>+G17+G21+G25+G29+G33+G37</f>
        <v>9410349</v>
      </c>
      <c r="H13" s="10">
        <v>9320263</v>
      </c>
      <c r="I13" s="10">
        <v>9121014</v>
      </c>
      <c r="J13" s="10">
        <f>+J17+J21+J25+J29+J33+J37</f>
        <v>8840842</v>
      </c>
      <c r="K13" s="10">
        <f>+K17+K21+K25+K29+K33+K37</f>
        <v>9684774</v>
      </c>
      <c r="L13" s="10">
        <f>+L17+L21+L25+L29+L33+L37</f>
        <v>10060716</v>
      </c>
      <c r="M13" s="10">
        <f>+M17+M21+M25+M29+M33+M37+M52+M56</f>
        <v>10011532</v>
      </c>
      <c r="N13" s="10">
        <v>12541147</v>
      </c>
      <c r="O13" s="10">
        <v>14204087</v>
      </c>
      <c r="P13" s="10">
        <v>13481177</v>
      </c>
      <c r="Q13" s="10">
        <v>13451288</v>
      </c>
      <c r="R13" s="10">
        <v>13229994</v>
      </c>
      <c r="S13" s="10">
        <v>13311414</v>
      </c>
      <c r="T13" s="10">
        <v>12672049</v>
      </c>
      <c r="U13" s="27">
        <v>11906207</v>
      </c>
      <c r="V13" s="27">
        <v>12269650</v>
      </c>
      <c r="W13" s="10">
        <v>12494072</v>
      </c>
      <c r="X13" s="27">
        <v>11960570</v>
      </c>
    </row>
    <row r="14" spans="1:24" ht="14.25">
      <c r="A14" s="3"/>
      <c r="B14" s="8"/>
      <c r="C14" s="8"/>
      <c r="D14" s="8"/>
      <c r="E14" s="8"/>
      <c r="F14" s="10"/>
      <c r="G14" s="10"/>
      <c r="H14" s="10"/>
      <c r="I14" s="10"/>
      <c r="J14" s="10"/>
      <c r="K14" s="10"/>
      <c r="L14" s="10"/>
      <c r="M14" s="10"/>
      <c r="N14" s="10"/>
      <c r="O14" s="10"/>
      <c r="P14" s="10"/>
      <c r="Q14" s="10"/>
      <c r="R14" s="10"/>
      <c r="S14" s="10"/>
      <c r="T14" s="10"/>
      <c r="U14" s="10"/>
      <c r="V14" s="10"/>
      <c r="W14" s="10"/>
      <c r="X14" s="10"/>
    </row>
    <row r="15" spans="1:24" ht="14.25">
      <c r="A15" s="3" t="s">
        <v>5</v>
      </c>
      <c r="B15" s="8">
        <f>+B16+B17</f>
        <v>23526639</v>
      </c>
      <c r="C15" s="8">
        <v>23696957</v>
      </c>
      <c r="D15" s="8">
        <f>+D16+D17</f>
        <v>22778212</v>
      </c>
      <c r="E15" s="8">
        <f>+E16+E17</f>
        <v>22799382</v>
      </c>
      <c r="F15" s="8">
        <f>+F16+F17</f>
        <v>22918239</v>
      </c>
      <c r="G15" s="8">
        <f>+G16+G17</f>
        <v>23269320</v>
      </c>
      <c r="H15" s="8">
        <v>22745770</v>
      </c>
      <c r="I15" s="8">
        <f>SUM(I16:I17)</f>
        <v>21942509</v>
      </c>
      <c r="J15" s="10">
        <f>SUM(J16:J17)</f>
        <v>22595809</v>
      </c>
      <c r="K15" s="10">
        <f>SUM(K16:K17)</f>
        <v>22648185</v>
      </c>
      <c r="L15" s="10">
        <f>SUM(L16:L17)</f>
        <v>23437987</v>
      </c>
      <c r="M15" s="10">
        <f>SUM(M16:M17)</f>
        <v>23307515</v>
      </c>
      <c r="N15" s="10">
        <v>23255625</v>
      </c>
      <c r="O15" s="27">
        <f>SUM(O16:O17)</f>
        <v>23757417</v>
      </c>
      <c r="P15" s="27">
        <f>SUM(P16:P17)</f>
        <v>23019274</v>
      </c>
      <c r="Q15" s="27">
        <f>SUM(Q16:Q17)</f>
        <v>21713782</v>
      </c>
      <c r="R15" s="27">
        <f>SUM(R16:R17)</f>
        <v>21023332</v>
      </c>
      <c r="S15" s="27">
        <f>SUM(S16:S17)</f>
        <v>20714588</v>
      </c>
      <c r="T15" s="27">
        <f>SUM(T16:T17)</f>
        <v>20158133</v>
      </c>
      <c r="U15" s="27">
        <f>SUM(U16:U17)</f>
        <v>20493552</v>
      </c>
      <c r="V15" s="27">
        <f>SUM(V16:V17)</f>
        <v>19972834</v>
      </c>
      <c r="W15" s="27">
        <v>19306598</v>
      </c>
      <c r="X15" s="27">
        <v>18527546</v>
      </c>
    </row>
    <row r="16" spans="1:24" ht="14.25">
      <c r="A16" s="3" t="s">
        <v>3</v>
      </c>
      <c r="B16" s="12">
        <f>6731382+5472522+6069731+3860487</f>
        <v>22134122</v>
      </c>
      <c r="C16" s="12">
        <v>22338966</v>
      </c>
      <c r="D16" s="12">
        <f>6560678+5390556+5760994+3729717</f>
        <v>21441945</v>
      </c>
      <c r="E16" s="12">
        <f>6509731+5385367+5809974+3769661</f>
        <v>21474733</v>
      </c>
      <c r="F16" s="13">
        <f>6535304+5445727+5886380+3788993</f>
        <v>21656404</v>
      </c>
      <c r="G16" s="13">
        <f>3832234+6007685+5533317+6667345</f>
        <v>22040581</v>
      </c>
      <c r="H16" s="13">
        <v>21542524</v>
      </c>
      <c r="I16" s="13">
        <v>20779794</v>
      </c>
      <c r="J16" s="13">
        <v>21438297</v>
      </c>
      <c r="K16" s="10">
        <v>21334825</v>
      </c>
      <c r="L16" s="10">
        <v>21999216</v>
      </c>
      <c r="M16" s="10">
        <v>21828968</v>
      </c>
      <c r="N16" s="10">
        <v>21527149</v>
      </c>
      <c r="O16" s="10">
        <v>21654293</v>
      </c>
      <c r="P16" s="10">
        <v>20981856</v>
      </c>
      <c r="Q16" s="10">
        <v>19660047</v>
      </c>
      <c r="R16" s="10">
        <v>19005251</v>
      </c>
      <c r="S16" s="10">
        <v>18696187</v>
      </c>
      <c r="T16" s="10">
        <v>18246307</v>
      </c>
      <c r="U16" s="20">
        <v>18740451</v>
      </c>
      <c r="V16" s="20">
        <v>18318295</v>
      </c>
      <c r="W16" s="10">
        <v>17678980</v>
      </c>
      <c r="X16" s="20">
        <v>16995270</v>
      </c>
    </row>
    <row r="17" spans="1:24" ht="14.25">
      <c r="A17" s="3" t="s">
        <v>4</v>
      </c>
      <c r="B17" s="12">
        <f>739187+653330</f>
        <v>1392517</v>
      </c>
      <c r="C17" s="12">
        <v>1357991</v>
      </c>
      <c r="D17" s="12">
        <f>724472+611795</f>
        <v>1336267</v>
      </c>
      <c r="E17" s="12">
        <f>713473+611176</f>
        <v>1324649</v>
      </c>
      <c r="F17" s="13">
        <f>682435+579400</f>
        <v>1261835</v>
      </c>
      <c r="G17" s="13">
        <f>557774+670965</f>
        <v>1228739</v>
      </c>
      <c r="H17" s="13">
        <v>1203246</v>
      </c>
      <c r="I17" s="13">
        <v>1162715</v>
      </c>
      <c r="J17" s="13">
        <v>1157512</v>
      </c>
      <c r="K17" s="10">
        <v>1313360</v>
      </c>
      <c r="L17" s="10">
        <v>1438771</v>
      </c>
      <c r="M17" s="10">
        <v>1478547</v>
      </c>
      <c r="N17" s="10">
        <v>1728476</v>
      </c>
      <c r="O17" s="10">
        <v>2103124</v>
      </c>
      <c r="P17" s="10">
        <v>2037418</v>
      </c>
      <c r="Q17" s="10">
        <v>2053735</v>
      </c>
      <c r="R17" s="10">
        <v>2018081</v>
      </c>
      <c r="S17" s="10">
        <v>2018401</v>
      </c>
      <c r="T17" s="10">
        <v>1911826</v>
      </c>
      <c r="U17" s="20">
        <v>1753101</v>
      </c>
      <c r="V17" s="20">
        <v>1654539</v>
      </c>
      <c r="W17" s="10">
        <v>1627618</v>
      </c>
      <c r="X17" s="20">
        <v>1532276</v>
      </c>
    </row>
    <row r="18" spans="1:24" ht="14.25">
      <c r="A18" s="3"/>
      <c r="B18" s="9"/>
      <c r="C18" s="9"/>
      <c r="D18" s="9"/>
      <c r="E18" s="9"/>
      <c r="F18" s="7"/>
      <c r="G18" s="7"/>
      <c r="H18" s="7"/>
      <c r="I18" s="7"/>
      <c r="J18" s="7"/>
      <c r="K18" s="10"/>
      <c r="L18" s="10"/>
      <c r="M18" s="10"/>
      <c r="N18" s="10"/>
      <c r="O18" s="10"/>
      <c r="P18" s="10"/>
      <c r="Q18" s="10"/>
      <c r="R18" s="10"/>
      <c r="S18" s="10"/>
      <c r="T18" s="10"/>
      <c r="U18" s="10"/>
      <c r="V18" s="10"/>
      <c r="W18" s="10"/>
      <c r="X18" s="10"/>
    </row>
    <row r="19" spans="1:24" ht="16.5">
      <c r="A19" s="3" t="s">
        <v>12</v>
      </c>
      <c r="B19" s="8">
        <f>SUM(B20:B21)</f>
        <v>27002630</v>
      </c>
      <c r="C19" s="8">
        <v>26586901</v>
      </c>
      <c r="D19" s="8">
        <f>SUM(D20:D21)</f>
        <v>25521840</v>
      </c>
      <c r="E19" s="8">
        <f>SUM(E20:E21)</f>
        <v>25212827</v>
      </c>
      <c r="F19" s="10">
        <f>SUM(F20:F21)</f>
        <v>24993918</v>
      </c>
      <c r="G19" s="10">
        <f>SUM(G20:G21)</f>
        <v>24448441</v>
      </c>
      <c r="H19" s="10">
        <f>SUM(H20:H21)</f>
        <v>24017929</v>
      </c>
      <c r="I19" s="10">
        <f>SUM(I20:I21)</f>
        <v>24540788</v>
      </c>
      <c r="J19" s="10">
        <f>SUM(J20:J21)</f>
        <v>24030347</v>
      </c>
      <c r="K19" s="10">
        <f>SUM(K20:K21)</f>
        <v>24325308</v>
      </c>
      <c r="L19" s="10">
        <f>SUM(L20:L21)</f>
        <v>25172705</v>
      </c>
      <c r="M19" s="10">
        <f>SUM(M20:M21)</f>
        <v>25068510</v>
      </c>
      <c r="N19" s="10">
        <f>SUM(N20:N21)</f>
        <v>25334914</v>
      </c>
      <c r="O19" s="27">
        <f>SUM(O20:O21)</f>
        <v>25597996</v>
      </c>
      <c r="P19" s="27">
        <f>SUM(P20:P21)</f>
        <v>24909355</v>
      </c>
      <c r="Q19" s="27">
        <f>SUM(Q20:Q21)</f>
        <v>25065751</v>
      </c>
      <c r="R19" s="27">
        <f>SUM(R20:R21)</f>
        <v>24609607</v>
      </c>
      <c r="S19" s="27">
        <f>SUM(S20:S21)</f>
        <v>24432386</v>
      </c>
      <c r="T19" s="27">
        <f>SUM(T20:T21)</f>
        <v>24101423</v>
      </c>
      <c r="U19" s="27">
        <f>SUM(U20:U21)</f>
        <v>23442862</v>
      </c>
      <c r="V19" s="27">
        <f>SUM(V20:V21)</f>
        <v>22673891</v>
      </c>
      <c r="W19" s="27">
        <v>22189517</v>
      </c>
      <c r="X19" s="27">
        <v>21908332</v>
      </c>
    </row>
    <row r="20" spans="1:24" ht="14.25">
      <c r="A20" s="3" t="s">
        <v>3</v>
      </c>
      <c r="B20" s="12">
        <f>19010725+5637751</f>
        <v>24648476</v>
      </c>
      <c r="C20" s="12">
        <v>24370708</v>
      </c>
      <c r="D20" s="12">
        <f>17654583+5897978</f>
        <v>23552561</v>
      </c>
      <c r="E20" s="12">
        <f>17418278+5934216</f>
        <v>23352494</v>
      </c>
      <c r="F20" s="13">
        <f>17348507+5963673</f>
        <v>23312180</v>
      </c>
      <c r="G20" s="13">
        <f>17024380+5899794</f>
        <v>22924174</v>
      </c>
      <c r="H20" s="13">
        <v>22597614</v>
      </c>
      <c r="I20" s="13">
        <v>23110216</v>
      </c>
      <c r="J20" s="13">
        <v>22737239</v>
      </c>
      <c r="K20" s="10">
        <v>22930527</v>
      </c>
      <c r="L20" s="10">
        <v>23681680</v>
      </c>
      <c r="M20" s="10">
        <v>23578841</v>
      </c>
      <c r="N20" s="10">
        <v>23737888</v>
      </c>
      <c r="O20" s="10">
        <v>23897322</v>
      </c>
      <c r="P20" s="10">
        <v>23292697</v>
      </c>
      <c r="Q20" s="10">
        <v>23454948</v>
      </c>
      <c r="R20" s="10">
        <v>23067930</v>
      </c>
      <c r="S20" s="10">
        <v>22931951</v>
      </c>
      <c r="T20" s="10">
        <v>22693813</v>
      </c>
      <c r="U20" s="20">
        <v>22087660</v>
      </c>
      <c r="V20" s="20">
        <v>21263847</v>
      </c>
      <c r="W20" s="10">
        <v>20727678</v>
      </c>
      <c r="X20" s="20">
        <v>20458836</v>
      </c>
    </row>
    <row r="21" spans="1:24" ht="14.25">
      <c r="A21" s="3" t="s">
        <v>4</v>
      </c>
      <c r="B21" s="12">
        <v>2354154</v>
      </c>
      <c r="C21" s="12">
        <v>2216193</v>
      </c>
      <c r="D21" s="12">
        <v>1969279</v>
      </c>
      <c r="E21" s="12">
        <v>1860333</v>
      </c>
      <c r="F21" s="13">
        <v>1681738</v>
      </c>
      <c r="G21" s="13">
        <v>1524267</v>
      </c>
      <c r="H21" s="13">
        <v>1420315</v>
      </c>
      <c r="I21" s="13">
        <v>1430572</v>
      </c>
      <c r="J21" s="13">
        <v>1293108</v>
      </c>
      <c r="K21" s="10">
        <v>1394781</v>
      </c>
      <c r="L21" s="10">
        <v>1491025</v>
      </c>
      <c r="M21" s="10">
        <v>1489669</v>
      </c>
      <c r="N21" s="10">
        <v>1597026</v>
      </c>
      <c r="O21" s="10">
        <v>1700674</v>
      </c>
      <c r="P21" s="10">
        <v>1616658</v>
      </c>
      <c r="Q21" s="10">
        <v>1610803</v>
      </c>
      <c r="R21" s="10">
        <v>1541677</v>
      </c>
      <c r="S21" s="10">
        <v>1500435</v>
      </c>
      <c r="T21" s="10">
        <v>1407610</v>
      </c>
      <c r="U21" s="20">
        <v>1355202</v>
      </c>
      <c r="V21" s="20">
        <v>1410044</v>
      </c>
      <c r="W21" s="10">
        <v>1461839</v>
      </c>
      <c r="X21" s="20">
        <v>1449496</v>
      </c>
    </row>
    <row r="22" spans="1:24" ht="14.25">
      <c r="A22" s="3"/>
      <c r="B22" s="9"/>
      <c r="C22" s="9"/>
      <c r="D22" s="9"/>
      <c r="E22" s="9"/>
      <c r="F22" s="7"/>
      <c r="G22" s="7"/>
      <c r="H22" s="7"/>
      <c r="I22" s="7"/>
      <c r="J22" s="7"/>
      <c r="K22" s="10"/>
      <c r="L22" s="10"/>
      <c r="M22" s="10"/>
      <c r="N22" s="10"/>
      <c r="O22" s="10"/>
      <c r="P22" s="10"/>
      <c r="Q22" s="10"/>
      <c r="R22" s="10"/>
      <c r="S22" s="10"/>
      <c r="T22" s="10"/>
      <c r="U22" s="10"/>
      <c r="V22" s="3"/>
      <c r="W22" s="10"/>
      <c r="X22" s="10"/>
    </row>
    <row r="23" spans="1:24" ht="14.25">
      <c r="A23" s="3" t="s">
        <v>6</v>
      </c>
      <c r="B23" s="8">
        <f>SUM(B24:B25)</f>
        <v>17470495</v>
      </c>
      <c r="C23" s="8">
        <v>17546849</v>
      </c>
      <c r="D23" s="8">
        <f>SUM(D24:D25)</f>
        <v>17991717</v>
      </c>
      <c r="E23" s="8">
        <f>SUM(E24:E25)</f>
        <v>17332828</v>
      </c>
      <c r="F23" s="10">
        <f>SUM(F24:F25)</f>
        <v>16856559</v>
      </c>
      <c r="G23" s="10">
        <f>SUM(G24:G25)</f>
        <v>16262004</v>
      </c>
      <c r="H23" s="10">
        <f>SUM(H24:H25)</f>
        <v>16339582</v>
      </c>
      <c r="I23" s="10">
        <f>SUM(I24:I25)</f>
        <v>16680875</v>
      </c>
      <c r="J23" s="10">
        <f>SUM(J24:J25)</f>
        <v>16967911</v>
      </c>
      <c r="K23" s="10">
        <f>SUM(K24:K25)</f>
        <v>18466268</v>
      </c>
      <c r="L23" s="10">
        <f>SUM(L24:L25)</f>
        <v>19607898</v>
      </c>
      <c r="M23" s="10">
        <f>SUM(M24:M25)</f>
        <v>19413317</v>
      </c>
      <c r="N23" s="10">
        <f>SUM(N24:N25)</f>
        <v>20003078</v>
      </c>
      <c r="O23" s="27">
        <f>SUM(O24:O25)</f>
        <v>20314905</v>
      </c>
      <c r="P23" s="27">
        <f>SUM(P24:P25)</f>
        <v>19474891</v>
      </c>
      <c r="Q23" s="27">
        <f>SUM(Q24:Q25)</f>
        <v>19855361</v>
      </c>
      <c r="R23" s="27">
        <f>SUM(R24:R25)</f>
        <v>19710999</v>
      </c>
      <c r="S23" s="27">
        <f>SUM(S24:S25)</f>
        <v>19662782</v>
      </c>
      <c r="T23" s="27">
        <f>SUM(T24:T25)</f>
        <v>18196739</v>
      </c>
      <c r="U23" s="27">
        <f>SUM(U24:U25)</f>
        <v>17756874</v>
      </c>
      <c r="V23" s="27">
        <f>SUM(V24:V25)</f>
        <v>16579319</v>
      </c>
      <c r="W23" s="27">
        <v>15518857</v>
      </c>
      <c r="X23" s="27">
        <v>15348274</v>
      </c>
    </row>
    <row r="24" spans="1:24" ht="14.25">
      <c r="A24" s="3" t="s">
        <v>3</v>
      </c>
      <c r="B24" s="12">
        <f>14529857+648338</f>
        <v>15178195</v>
      </c>
      <c r="C24" s="12">
        <v>15226102</v>
      </c>
      <c r="D24" s="12">
        <f>15162278+621241</f>
        <v>15783519</v>
      </c>
      <c r="E24" s="12">
        <f>14746656+591310</f>
        <v>15337966</v>
      </c>
      <c r="F24" s="13">
        <f>14450404+541307</f>
        <v>14991711</v>
      </c>
      <c r="G24" s="13">
        <f>14025377+488900</f>
        <v>14514277</v>
      </c>
      <c r="H24" s="13">
        <v>14582019</v>
      </c>
      <c r="I24" s="13">
        <v>14862272</v>
      </c>
      <c r="J24" s="13">
        <v>15120814</v>
      </c>
      <c r="K24" s="13">
        <v>16414277</v>
      </c>
      <c r="L24" s="10">
        <v>17529241</v>
      </c>
      <c r="M24" s="10">
        <v>17417338</v>
      </c>
      <c r="N24" s="10">
        <v>17972225</v>
      </c>
      <c r="O24" s="10">
        <v>18052571</v>
      </c>
      <c r="P24" s="10">
        <v>17233552</v>
      </c>
      <c r="Q24" s="10">
        <v>17587316</v>
      </c>
      <c r="R24" s="10">
        <v>17516889</v>
      </c>
      <c r="S24" s="10">
        <v>17409547</v>
      </c>
      <c r="T24" s="10">
        <v>16115367</v>
      </c>
      <c r="U24" s="20">
        <v>15765133</v>
      </c>
      <c r="V24" s="20">
        <v>14589088</v>
      </c>
      <c r="W24" s="10">
        <v>13592057</v>
      </c>
      <c r="X24" s="20">
        <v>13459195</v>
      </c>
    </row>
    <row r="25" spans="1:24" ht="14.25">
      <c r="A25" s="3" t="s">
        <v>4</v>
      </c>
      <c r="B25" s="12">
        <v>2292300</v>
      </c>
      <c r="C25" s="12">
        <v>2320747</v>
      </c>
      <c r="D25" s="12">
        <v>2208198</v>
      </c>
      <c r="E25" s="12">
        <v>1994862</v>
      </c>
      <c r="F25" s="13">
        <v>1864848</v>
      </c>
      <c r="G25" s="13">
        <v>1747727</v>
      </c>
      <c r="H25" s="13">
        <v>1757563</v>
      </c>
      <c r="I25" s="13">
        <v>1818603</v>
      </c>
      <c r="J25" s="13">
        <v>1847097</v>
      </c>
      <c r="K25" s="13">
        <v>2051991</v>
      </c>
      <c r="L25" s="10">
        <v>2078657</v>
      </c>
      <c r="M25" s="10">
        <v>1995979</v>
      </c>
      <c r="N25" s="10">
        <v>2030853</v>
      </c>
      <c r="O25" s="10">
        <v>2262334</v>
      </c>
      <c r="P25" s="10">
        <v>2241339</v>
      </c>
      <c r="Q25" s="10">
        <v>2268045</v>
      </c>
      <c r="R25" s="10">
        <v>2194110</v>
      </c>
      <c r="S25" s="10">
        <v>2253235</v>
      </c>
      <c r="T25" s="10">
        <v>2081372</v>
      </c>
      <c r="U25" s="20">
        <v>1991741</v>
      </c>
      <c r="V25" s="20">
        <v>1990231</v>
      </c>
      <c r="W25" s="10">
        <v>1926800</v>
      </c>
      <c r="X25" s="20">
        <v>1889079</v>
      </c>
    </row>
    <row r="26" spans="1:24" ht="14.25">
      <c r="A26" s="3"/>
      <c r="B26" s="9"/>
      <c r="C26" s="9"/>
      <c r="D26" s="9"/>
      <c r="E26" s="9"/>
      <c r="F26" s="7"/>
      <c r="G26" s="7"/>
      <c r="H26" s="7"/>
      <c r="I26" s="7"/>
      <c r="J26" s="7"/>
      <c r="K26" s="10"/>
      <c r="L26" s="10"/>
      <c r="M26" s="10"/>
      <c r="N26" s="10"/>
      <c r="O26" s="10"/>
      <c r="P26" s="10"/>
      <c r="Q26" s="10"/>
      <c r="R26" s="10"/>
      <c r="S26" s="10"/>
      <c r="T26" s="10"/>
      <c r="U26" s="10"/>
      <c r="V26" s="10"/>
      <c r="W26" s="10"/>
      <c r="X26" s="10"/>
    </row>
    <row r="27" spans="1:24" ht="16.5">
      <c r="A27" s="3" t="s">
        <v>13</v>
      </c>
      <c r="B27" s="8">
        <f>SUM(B28:B29)</f>
        <v>20438117</v>
      </c>
      <c r="C27" s="8">
        <v>20505534</v>
      </c>
      <c r="D27" s="8">
        <f>SUM(D28:D29)</f>
        <v>20293558</v>
      </c>
      <c r="E27" s="8">
        <f>SUM(E28:E29)</f>
        <v>19758911</v>
      </c>
      <c r="F27" s="10">
        <f>SUM(F28:F29)</f>
        <v>19780031</v>
      </c>
      <c r="G27" s="10">
        <f>SUM(G28:G29)</f>
        <v>19935487</v>
      </c>
      <c r="H27" s="10">
        <f>SUM(H28:H29)</f>
        <v>19959569</v>
      </c>
      <c r="I27" s="10">
        <f>SUM(I28:I29)</f>
        <v>20067661</v>
      </c>
      <c r="J27" s="10">
        <f>SUM(J28:J29)</f>
        <v>19969234</v>
      </c>
      <c r="K27" s="10">
        <f>SUM(K28:K29)</f>
        <v>20579998</v>
      </c>
      <c r="L27" s="10">
        <f>SUM(L28:L29)</f>
        <v>21567342</v>
      </c>
      <c r="M27" s="10">
        <f>SUM(M28:M29)</f>
        <v>21526221</v>
      </c>
      <c r="N27" s="10">
        <f>SUM(N28:N29)</f>
        <v>21623270</v>
      </c>
      <c r="O27" s="27">
        <f>SUM(O28:O29)</f>
        <v>21623270</v>
      </c>
      <c r="P27" s="27">
        <f>SUM(P28:P29)</f>
        <v>21165203</v>
      </c>
      <c r="Q27" s="27">
        <f>SUM(Q28:Q29)</f>
        <v>21363001</v>
      </c>
      <c r="R27" s="27">
        <f>SUM(R28:R29)</f>
        <v>21017397</v>
      </c>
      <c r="S27" s="27">
        <f>SUM(S28:S29)</f>
        <v>20804011</v>
      </c>
      <c r="T27" s="27">
        <f>SUM(T28:T29)</f>
        <v>20196966</v>
      </c>
      <c r="U27" s="27">
        <f>SUM(U28:U29)</f>
        <v>18950225</v>
      </c>
      <c r="V27" s="27">
        <f>SUM(V28:V29)</f>
        <v>16720669</v>
      </c>
      <c r="W27" s="27">
        <v>15485842</v>
      </c>
      <c r="X27" s="27">
        <v>15897569</v>
      </c>
    </row>
    <row r="28" spans="1:24" ht="14.25">
      <c r="A28" s="3" t="s">
        <v>3</v>
      </c>
      <c r="B28" s="12">
        <f>17959355+333491</f>
        <v>18292846</v>
      </c>
      <c r="C28" s="12">
        <v>18368350</v>
      </c>
      <c r="D28" s="12">
        <f>17807624+325438</f>
        <v>18133062</v>
      </c>
      <c r="E28" s="12">
        <f>17355626+314039</f>
        <v>17669665</v>
      </c>
      <c r="F28" s="13">
        <f>17336540+287326</f>
        <v>17623866</v>
      </c>
      <c r="G28" s="13">
        <f>17446674+263706</f>
        <v>17710380</v>
      </c>
      <c r="H28" s="13">
        <v>17643520</v>
      </c>
      <c r="I28" s="13">
        <v>17832869</v>
      </c>
      <c r="J28" s="13">
        <v>17730907</v>
      </c>
      <c r="K28" s="13">
        <v>18154180</v>
      </c>
      <c r="L28" s="10">
        <v>19059574</v>
      </c>
      <c r="M28" s="10">
        <v>19027930</v>
      </c>
      <c r="N28" s="10">
        <v>18978810</v>
      </c>
      <c r="O28" s="10">
        <v>18978810</v>
      </c>
      <c r="P28" s="10">
        <v>18412172</v>
      </c>
      <c r="Q28" s="10">
        <v>18527849</v>
      </c>
      <c r="R28" s="10">
        <v>18101751</v>
      </c>
      <c r="S28" s="10">
        <v>17809979</v>
      </c>
      <c r="T28" s="10">
        <v>17271707</v>
      </c>
      <c r="U28" s="20">
        <v>16153636</v>
      </c>
      <c r="V28" s="20">
        <v>14198460</v>
      </c>
      <c r="W28" s="10">
        <v>13212626</v>
      </c>
      <c r="X28" s="20">
        <v>13687908</v>
      </c>
    </row>
    <row r="29" spans="1:24" ht="14.25">
      <c r="A29" s="3" t="s">
        <v>4</v>
      </c>
      <c r="B29" s="12">
        <v>2145271</v>
      </c>
      <c r="C29" s="12">
        <v>2137184</v>
      </c>
      <c r="D29" s="12">
        <v>2160496</v>
      </c>
      <c r="E29" s="12">
        <v>2089246</v>
      </c>
      <c r="F29" s="13">
        <v>2156165</v>
      </c>
      <c r="G29" s="13">
        <v>2225107</v>
      </c>
      <c r="H29" s="13">
        <v>2316049</v>
      </c>
      <c r="I29" s="13">
        <v>2234792</v>
      </c>
      <c r="J29" s="13">
        <v>2238327</v>
      </c>
      <c r="K29" s="13">
        <v>2425818</v>
      </c>
      <c r="L29" s="10">
        <v>2507768</v>
      </c>
      <c r="M29" s="10">
        <v>2498291</v>
      </c>
      <c r="N29" s="10">
        <v>2644460</v>
      </c>
      <c r="O29" s="10">
        <v>2644460</v>
      </c>
      <c r="P29" s="10">
        <v>2753031</v>
      </c>
      <c r="Q29" s="10">
        <v>2835152</v>
      </c>
      <c r="R29" s="10">
        <v>2915646</v>
      </c>
      <c r="S29" s="10">
        <v>2994032</v>
      </c>
      <c r="T29" s="10">
        <v>2925259</v>
      </c>
      <c r="U29" s="20">
        <v>2796589</v>
      </c>
      <c r="V29" s="20">
        <v>2522209</v>
      </c>
      <c r="W29" s="10">
        <v>2273216</v>
      </c>
      <c r="X29" s="20">
        <v>2209661</v>
      </c>
    </row>
    <row r="30" spans="1:24" ht="14.25">
      <c r="A30" s="3"/>
      <c r="B30" s="9"/>
      <c r="C30" s="9"/>
      <c r="D30" s="9"/>
      <c r="E30" s="9"/>
      <c r="F30" s="7"/>
      <c r="G30" s="7"/>
      <c r="H30" s="7"/>
      <c r="I30" s="7"/>
      <c r="J30" s="7"/>
      <c r="K30" s="10"/>
      <c r="L30" s="10"/>
      <c r="M30" s="10"/>
      <c r="N30" s="10"/>
      <c r="O30" s="10"/>
      <c r="P30" s="10"/>
      <c r="Q30" s="10"/>
      <c r="R30" s="10"/>
      <c r="S30" s="10"/>
      <c r="T30" s="10"/>
      <c r="U30" s="10"/>
      <c r="V30" s="10"/>
      <c r="W30" s="10"/>
      <c r="X30" s="10"/>
    </row>
    <row r="31" spans="1:24" ht="16.5">
      <c r="A31" s="3" t="s">
        <v>14</v>
      </c>
      <c r="B31" s="8">
        <f>SUM(B32:B33)</f>
        <v>1651142</v>
      </c>
      <c r="C31" s="8">
        <v>1597932</v>
      </c>
      <c r="D31" s="8">
        <f>SUM(D32:D33)</f>
        <v>1533722</v>
      </c>
      <c r="E31" s="8">
        <f>SUM(E32:E33)</f>
        <v>1442547</v>
      </c>
      <c r="F31" s="10">
        <f>SUM(F32:F33)</f>
        <v>1420214</v>
      </c>
      <c r="G31" s="10">
        <f>SUM(G32:G33)</f>
        <v>1332084</v>
      </c>
      <c r="H31" s="10">
        <f>SUM(H32:H33)</f>
        <v>1303969</v>
      </c>
      <c r="I31" s="10">
        <f>SUM(I32:I33)</f>
        <v>1240989</v>
      </c>
      <c r="J31" s="8">
        <f>SUM(J32:J33)</f>
        <v>1130542</v>
      </c>
      <c r="K31" s="8">
        <f>SUM(K32:K33)</f>
        <v>1255748</v>
      </c>
      <c r="L31" s="8">
        <f>SUM(L32:L33)</f>
        <v>1284570</v>
      </c>
      <c r="M31" s="10">
        <f>SUM(M32:M33)</f>
        <v>1310781</v>
      </c>
      <c r="N31" s="10">
        <f>SUM(N32:N33)</f>
        <v>1427322</v>
      </c>
      <c r="O31" s="10">
        <v>1427322</v>
      </c>
      <c r="P31" s="10">
        <v>1397907</v>
      </c>
      <c r="Q31" s="10">
        <v>1426867</v>
      </c>
      <c r="R31" s="27">
        <v>1382749</v>
      </c>
      <c r="S31" s="10">
        <v>1308053</v>
      </c>
      <c r="T31" s="27">
        <v>1224918</v>
      </c>
      <c r="U31" s="27">
        <v>1156358</v>
      </c>
      <c r="V31" s="27">
        <f>SUM(V32:V33)</f>
        <v>14763318</v>
      </c>
      <c r="W31" s="27">
        <v>26693897</v>
      </c>
      <c r="X31" s="27">
        <v>25939446</v>
      </c>
    </row>
    <row r="32" spans="1:24" ht="14.25">
      <c r="A32" s="3" t="s">
        <v>3</v>
      </c>
      <c r="B32" s="12">
        <v>22431</v>
      </c>
      <c r="C32" s="12">
        <v>24017</v>
      </c>
      <c r="D32" s="12">
        <v>23600</v>
      </c>
      <c r="E32" s="12">
        <v>22606</v>
      </c>
      <c r="F32" s="13">
        <v>23891</v>
      </c>
      <c r="G32" s="13">
        <v>25598</v>
      </c>
      <c r="H32" s="13">
        <v>25727</v>
      </c>
      <c r="I32" s="13">
        <v>28022</v>
      </c>
      <c r="J32" s="13">
        <v>29262</v>
      </c>
      <c r="K32" s="13">
        <v>30800</v>
      </c>
      <c r="L32" s="10">
        <v>37259</v>
      </c>
      <c r="M32" s="20">
        <v>40423</v>
      </c>
      <c r="N32" s="20">
        <v>30155</v>
      </c>
      <c r="O32" s="20">
        <v>30155</v>
      </c>
      <c r="P32" s="20">
        <v>0</v>
      </c>
      <c r="Q32" s="20">
        <v>0</v>
      </c>
      <c r="R32" s="20">
        <v>0</v>
      </c>
      <c r="S32" s="20">
        <v>0</v>
      </c>
      <c r="T32" s="20">
        <v>0</v>
      </c>
      <c r="U32" s="20">
        <v>0</v>
      </c>
      <c r="V32" s="20">
        <v>12772764</v>
      </c>
      <c r="W32" s="10">
        <v>23990184</v>
      </c>
      <c r="X32" s="20">
        <v>23362744</v>
      </c>
    </row>
    <row r="33" spans="1:24" ht="14.25">
      <c r="A33" s="3" t="s">
        <v>4</v>
      </c>
      <c r="B33" s="12">
        <v>1628711</v>
      </c>
      <c r="C33" s="12">
        <v>1573915</v>
      </c>
      <c r="D33" s="12">
        <v>1510122</v>
      </c>
      <c r="E33" s="12">
        <v>1419941</v>
      </c>
      <c r="F33" s="13">
        <v>1396323</v>
      </c>
      <c r="G33" s="13">
        <v>1306486</v>
      </c>
      <c r="H33" s="13">
        <v>1278242</v>
      </c>
      <c r="I33" s="13">
        <v>1212967</v>
      </c>
      <c r="J33" s="13">
        <v>1101280</v>
      </c>
      <c r="K33" s="13">
        <v>1224948</v>
      </c>
      <c r="L33" s="10">
        <v>1247311</v>
      </c>
      <c r="M33" s="10">
        <v>1270358</v>
      </c>
      <c r="N33" s="10">
        <v>1397167</v>
      </c>
      <c r="O33" s="10">
        <v>1397167</v>
      </c>
      <c r="P33" s="10">
        <v>1397907</v>
      </c>
      <c r="Q33" s="10">
        <v>1426867</v>
      </c>
      <c r="R33" s="10">
        <v>1382749</v>
      </c>
      <c r="S33" s="10">
        <v>1308053</v>
      </c>
      <c r="T33" s="10">
        <v>1224918</v>
      </c>
      <c r="U33" s="20">
        <v>1156358</v>
      </c>
      <c r="V33" s="20">
        <v>1990554</v>
      </c>
      <c r="W33" s="10">
        <v>2703713</v>
      </c>
      <c r="X33" s="20">
        <v>2576702</v>
      </c>
    </row>
    <row r="34" spans="1:24" ht="14.25">
      <c r="A34" s="3"/>
      <c r="B34" s="9"/>
      <c r="C34" s="9"/>
      <c r="D34" s="9"/>
      <c r="E34" s="9"/>
      <c r="F34" s="7"/>
      <c r="G34" s="7"/>
      <c r="H34" s="7"/>
      <c r="I34" s="7"/>
      <c r="J34" s="7"/>
      <c r="K34" s="10"/>
      <c r="L34" s="10"/>
      <c r="M34" s="10"/>
      <c r="N34" s="10"/>
      <c r="O34" s="10"/>
      <c r="P34" s="10"/>
      <c r="Q34" s="10"/>
      <c r="R34" s="10"/>
      <c r="S34" s="10"/>
      <c r="T34" s="10"/>
      <c r="U34" s="10"/>
      <c r="V34" s="10"/>
      <c r="W34" s="10"/>
      <c r="X34" s="10"/>
    </row>
    <row r="35" spans="1:24" ht="14.25">
      <c r="A35" s="3" t="s">
        <v>7</v>
      </c>
      <c r="B35" s="8">
        <f>SUM(B36:B37)</f>
        <v>19248083</v>
      </c>
      <c r="C35" s="8">
        <v>19093860</v>
      </c>
      <c r="D35" s="8">
        <f>SUM(D36:D37)</f>
        <v>18879378</v>
      </c>
      <c r="E35" s="8">
        <f>SUM(E36:E37)</f>
        <v>18326527</v>
      </c>
      <c r="F35" s="10">
        <f>SUM(F36:F37)</f>
        <v>18223477</v>
      </c>
      <c r="G35" s="10">
        <f>SUM(G36:G37)</f>
        <v>18156977</v>
      </c>
      <c r="H35" s="10">
        <f>SUM(H36:H37)</f>
        <v>18421813</v>
      </c>
      <c r="I35" s="10">
        <f>SUM(I36:I37)</f>
        <v>18497846</v>
      </c>
      <c r="J35" s="10">
        <f>SUM(J36:J37)</f>
        <v>18428311</v>
      </c>
      <c r="K35" s="10">
        <f>SUM(K36:K37)</f>
        <v>18885690</v>
      </c>
      <c r="L35" s="10">
        <f>SUM(L36:L37)</f>
        <v>19555829</v>
      </c>
      <c r="M35" s="10">
        <f>SUM(M36:M37)</f>
        <v>19534898</v>
      </c>
      <c r="N35" s="10">
        <f>SUM(N36:N37)</f>
        <v>19598158</v>
      </c>
      <c r="O35" s="27">
        <f>SUM(O36:O37)</f>
        <v>19835321</v>
      </c>
      <c r="P35" s="27">
        <f>SUM(P36:P37)</f>
        <v>18948918</v>
      </c>
      <c r="Q35" s="27">
        <f>SUM(Q36:Q37)</f>
        <v>18485516</v>
      </c>
      <c r="R35" s="27">
        <f>SUM(R36:R37)</f>
        <v>17678546</v>
      </c>
      <c r="S35" s="27">
        <f>SUM(S36:S37)</f>
        <v>17345672</v>
      </c>
      <c r="T35" s="27">
        <f>SUM(T36:T37)</f>
        <v>16346303</v>
      </c>
      <c r="U35" s="27">
        <f>SUM(U36:U37)</f>
        <v>15620628</v>
      </c>
      <c r="V35" s="27">
        <f>SUM(V36:V37)</f>
        <v>14361206</v>
      </c>
      <c r="W35" s="27">
        <v>13786516</v>
      </c>
      <c r="X35" s="27">
        <v>12877524</v>
      </c>
    </row>
    <row r="36" spans="1:24" ht="14.25">
      <c r="A36" s="3" t="s">
        <v>3</v>
      </c>
      <c r="B36" s="12">
        <f>16040019+1616552</f>
        <v>17656571</v>
      </c>
      <c r="C36" s="12">
        <v>17510285</v>
      </c>
      <c r="D36" s="12">
        <f>15834914+1503525</f>
        <v>17338439</v>
      </c>
      <c r="E36" s="12">
        <f>15429868+1421601</f>
        <v>16851469</v>
      </c>
      <c r="F36" s="13">
        <f>15430022+1370675</f>
        <v>16800697</v>
      </c>
      <c r="G36" s="13">
        <f>15473473+1305481</f>
        <v>16778954</v>
      </c>
      <c r="H36" s="13">
        <v>17076965</v>
      </c>
      <c r="I36" s="13">
        <v>17236481</v>
      </c>
      <c r="J36" s="13">
        <v>17224793</v>
      </c>
      <c r="K36" s="13">
        <v>17611814</v>
      </c>
      <c r="L36" s="10">
        <v>18258645</v>
      </c>
      <c r="M36" s="10">
        <v>18256210</v>
      </c>
      <c r="N36" s="10">
        <v>18225703</v>
      </c>
      <c r="O36" s="10">
        <v>18299228</v>
      </c>
      <c r="P36" s="10">
        <v>17494327</v>
      </c>
      <c r="Q36" s="10">
        <v>17142341</v>
      </c>
      <c r="R36" s="10">
        <v>16388729</v>
      </c>
      <c r="S36" s="10">
        <v>16069949</v>
      </c>
      <c r="T36" s="10">
        <v>15110052</v>
      </c>
      <c r="U36" s="20">
        <v>14440356</v>
      </c>
      <c r="V36" s="20">
        <v>13238042</v>
      </c>
      <c r="W36" s="10">
        <v>12737350</v>
      </c>
      <c r="X36" s="20">
        <v>11892010</v>
      </c>
    </row>
    <row r="37" spans="1:24" ht="14.25">
      <c r="A37" s="3" t="s">
        <v>4</v>
      </c>
      <c r="B37" s="12">
        <v>1591512</v>
      </c>
      <c r="C37" s="12">
        <v>1583575</v>
      </c>
      <c r="D37" s="12">
        <v>1540939</v>
      </c>
      <c r="E37" s="12">
        <v>1475058</v>
      </c>
      <c r="F37" s="13">
        <v>1422780</v>
      </c>
      <c r="G37" s="13">
        <v>1378023</v>
      </c>
      <c r="H37" s="13">
        <v>1344848</v>
      </c>
      <c r="I37" s="13">
        <v>1261365</v>
      </c>
      <c r="J37" s="13">
        <v>1203518</v>
      </c>
      <c r="K37" s="13">
        <v>1273876</v>
      </c>
      <c r="L37" s="10">
        <v>1297184</v>
      </c>
      <c r="M37" s="10">
        <v>1278688</v>
      </c>
      <c r="N37" s="10">
        <v>1372455</v>
      </c>
      <c r="O37" s="10">
        <v>1536093</v>
      </c>
      <c r="P37" s="10">
        <v>1454591</v>
      </c>
      <c r="Q37" s="10">
        <v>1343175</v>
      </c>
      <c r="R37" s="10">
        <v>1289817</v>
      </c>
      <c r="S37" s="10">
        <v>1275723</v>
      </c>
      <c r="T37" s="10">
        <v>1236251</v>
      </c>
      <c r="U37" s="20">
        <v>1180272</v>
      </c>
      <c r="V37" s="20">
        <v>1123164</v>
      </c>
      <c r="W37" s="10">
        <v>1049166</v>
      </c>
      <c r="X37" s="20">
        <v>985514</v>
      </c>
    </row>
    <row r="38" spans="1:24" ht="14.25">
      <c r="A38" s="3"/>
      <c r="B38" s="12"/>
      <c r="C38" s="12"/>
      <c r="D38" s="12"/>
      <c r="E38" s="12"/>
      <c r="F38" s="13"/>
      <c r="G38" s="13"/>
      <c r="H38" s="13"/>
      <c r="I38" s="13"/>
      <c r="J38" s="13"/>
      <c r="K38" s="13"/>
      <c r="L38" s="10"/>
      <c r="M38" s="10"/>
      <c r="N38" s="10"/>
      <c r="O38" s="10"/>
      <c r="P38" s="10"/>
      <c r="Q38" s="10"/>
      <c r="R38" s="10"/>
      <c r="S38" s="10"/>
      <c r="T38" s="10"/>
      <c r="U38" s="10"/>
      <c r="V38" s="10"/>
      <c r="W38" s="10"/>
      <c r="X38" s="10"/>
    </row>
    <row r="39" spans="1:24" ht="16.5">
      <c r="A39" s="3" t="s">
        <v>17</v>
      </c>
      <c r="B39" s="12" t="s">
        <v>20</v>
      </c>
      <c r="C39" s="12" t="s">
        <v>20</v>
      </c>
      <c r="D39" s="12" t="s">
        <v>20</v>
      </c>
      <c r="E39" s="12" t="s">
        <v>20</v>
      </c>
      <c r="F39" s="12" t="s">
        <v>20</v>
      </c>
      <c r="G39" s="12" t="s">
        <v>20</v>
      </c>
      <c r="H39" s="12" t="s">
        <v>20</v>
      </c>
      <c r="I39" s="12" t="s">
        <v>20</v>
      </c>
      <c r="J39" s="12" t="s">
        <v>20</v>
      </c>
      <c r="K39" s="12" t="s">
        <v>20</v>
      </c>
      <c r="L39" s="12" t="s">
        <v>20</v>
      </c>
      <c r="M39" s="10">
        <f>SUM(M40:M41)</f>
        <v>6741635</v>
      </c>
      <c r="N39" s="10">
        <f>SUM(N40:N41)</f>
        <v>8327256</v>
      </c>
      <c r="O39" s="27">
        <v>8891193</v>
      </c>
      <c r="P39" s="27">
        <f>SUM(P40:P41)</f>
        <v>8324610</v>
      </c>
      <c r="Q39" s="27">
        <f>SUM(Q40:Q41)</f>
        <v>7709510</v>
      </c>
      <c r="R39" s="27">
        <f>SUM(R40:R41)</f>
        <v>7708950</v>
      </c>
      <c r="S39" s="27">
        <f>SUM(S40:S41)</f>
        <v>8146301</v>
      </c>
      <c r="T39" s="27">
        <f>SUM(T40:T41)</f>
        <v>7897528</v>
      </c>
      <c r="U39" s="27">
        <f>SUM(U40:U41)</f>
        <v>7503437</v>
      </c>
      <c r="V39" s="27">
        <f>SUM(V40:V41)</f>
        <v>7363949</v>
      </c>
      <c r="W39" s="27">
        <v>7119079</v>
      </c>
      <c r="X39" s="27">
        <v>6752657</v>
      </c>
    </row>
    <row r="40" spans="1:24" ht="14.25">
      <c r="A40" s="3" t="s">
        <v>3</v>
      </c>
      <c r="B40" s="12" t="s">
        <v>20</v>
      </c>
      <c r="C40" s="12" t="s">
        <v>20</v>
      </c>
      <c r="D40" s="12" t="s">
        <v>20</v>
      </c>
      <c r="E40" s="12" t="s">
        <v>20</v>
      </c>
      <c r="F40" s="12" t="s">
        <v>20</v>
      </c>
      <c r="G40" s="12" t="s">
        <v>20</v>
      </c>
      <c r="H40" s="12" t="s">
        <v>20</v>
      </c>
      <c r="I40" s="12" t="s">
        <v>20</v>
      </c>
      <c r="J40" s="12" t="s">
        <v>20</v>
      </c>
      <c r="K40" s="12" t="s">
        <v>20</v>
      </c>
      <c r="L40" s="12" t="s">
        <v>20</v>
      </c>
      <c r="M40" s="10">
        <v>5890121</v>
      </c>
      <c r="N40" s="10">
        <v>7143550</v>
      </c>
      <c r="O40" s="10">
        <v>7466835</v>
      </c>
      <c r="P40" s="10">
        <v>6972119</v>
      </c>
      <c r="Q40" s="10">
        <v>6433954</v>
      </c>
      <c r="R40" s="10">
        <v>6442684</v>
      </c>
      <c r="S40" s="10">
        <v>6807691</v>
      </c>
      <c r="T40" s="10">
        <v>6577488</v>
      </c>
      <c r="U40" s="20">
        <v>6360725</v>
      </c>
      <c r="V40" s="20">
        <v>6314409</v>
      </c>
      <c r="W40" s="10">
        <v>6159324</v>
      </c>
      <c r="X40" s="20">
        <v>5864131</v>
      </c>
    </row>
    <row r="41" spans="1:24" ht="14.25">
      <c r="A41" s="3" t="s">
        <v>4</v>
      </c>
      <c r="B41" s="12" t="s">
        <v>20</v>
      </c>
      <c r="C41" s="12" t="s">
        <v>20</v>
      </c>
      <c r="D41" s="12" t="s">
        <v>20</v>
      </c>
      <c r="E41" s="12" t="s">
        <v>20</v>
      </c>
      <c r="F41" s="12" t="s">
        <v>20</v>
      </c>
      <c r="G41" s="12" t="s">
        <v>20</v>
      </c>
      <c r="H41" s="12" t="s">
        <v>20</v>
      </c>
      <c r="I41" s="12" t="s">
        <v>20</v>
      </c>
      <c r="J41" s="12" t="s">
        <v>20</v>
      </c>
      <c r="K41" s="12" t="s">
        <v>20</v>
      </c>
      <c r="L41" s="12" t="s">
        <v>20</v>
      </c>
      <c r="M41" s="10">
        <v>851514</v>
      </c>
      <c r="N41" s="10">
        <v>1183706</v>
      </c>
      <c r="O41" s="10">
        <v>1424358</v>
      </c>
      <c r="P41" s="10">
        <v>1352491</v>
      </c>
      <c r="Q41" s="10">
        <v>1275556</v>
      </c>
      <c r="R41" s="10">
        <v>1266266</v>
      </c>
      <c r="S41" s="10">
        <v>1338610</v>
      </c>
      <c r="T41" s="10">
        <v>1320040</v>
      </c>
      <c r="U41" s="20">
        <v>1142712</v>
      </c>
      <c r="V41" s="20">
        <v>1049540</v>
      </c>
      <c r="W41" s="10">
        <v>959755</v>
      </c>
      <c r="X41" s="20">
        <v>888526</v>
      </c>
    </row>
    <row r="42" spans="1:24" ht="14.25">
      <c r="A42" s="3"/>
      <c r="B42" s="12"/>
      <c r="C42" s="12"/>
      <c r="D42" s="12"/>
      <c r="E42" s="12"/>
      <c r="F42" s="13"/>
      <c r="G42" s="13"/>
      <c r="H42" s="13"/>
      <c r="I42" s="13"/>
      <c r="J42" s="13"/>
      <c r="K42" s="13"/>
      <c r="L42" s="13"/>
      <c r="M42" s="10"/>
      <c r="N42" s="10"/>
      <c r="O42" s="10"/>
      <c r="P42" s="10"/>
      <c r="Q42" s="10"/>
      <c r="R42" s="10"/>
      <c r="S42" s="10"/>
      <c r="T42" s="10"/>
      <c r="U42" s="10"/>
      <c r="V42" s="10"/>
      <c r="W42" s="10"/>
      <c r="X42" s="10"/>
    </row>
    <row r="43" spans="1:24" ht="16.5">
      <c r="A43" s="3" t="s">
        <v>18</v>
      </c>
      <c r="B43" s="12" t="s">
        <v>20</v>
      </c>
      <c r="C43" s="12" t="s">
        <v>20</v>
      </c>
      <c r="D43" s="12" t="s">
        <v>20</v>
      </c>
      <c r="E43" s="12" t="s">
        <v>20</v>
      </c>
      <c r="F43" s="12" t="s">
        <v>20</v>
      </c>
      <c r="G43" s="12" t="s">
        <v>20</v>
      </c>
      <c r="H43" s="12" t="s">
        <v>20</v>
      </c>
      <c r="I43" s="12" t="s">
        <v>20</v>
      </c>
      <c r="J43" s="12" t="s">
        <v>20</v>
      </c>
      <c r="K43" s="12" t="s">
        <v>20</v>
      </c>
      <c r="L43" s="12" t="s">
        <v>20</v>
      </c>
      <c r="M43" s="10">
        <f>SUM(M44:M45)</f>
        <v>7041116</v>
      </c>
      <c r="N43" s="10">
        <f>SUM(N44:N45)</f>
        <v>8696971</v>
      </c>
      <c r="O43" s="27">
        <f>SUM(O44:O45)</f>
        <v>9368941</v>
      </c>
      <c r="P43" s="27">
        <f>SUM(P44:P45)</f>
        <v>9016662</v>
      </c>
      <c r="Q43" s="27">
        <f>SUM(Q44:Q45)</f>
        <v>8675807</v>
      </c>
      <c r="R43" s="27">
        <f>SUM(R44:R45)</f>
        <v>8401302</v>
      </c>
      <c r="S43" s="27">
        <f>SUM(S44:S45)</f>
        <v>8113834</v>
      </c>
      <c r="T43" s="27">
        <f>SUM(T44:T45)</f>
        <v>7739119</v>
      </c>
      <c r="U43" s="27">
        <f>SUM(U44:U45)</f>
        <v>7574331</v>
      </c>
      <c r="V43" s="27">
        <f>SUM(V44:V45)</f>
        <v>7669590</v>
      </c>
      <c r="W43" s="27">
        <v>7322372</v>
      </c>
      <c r="X43" s="27">
        <v>6541165</v>
      </c>
    </row>
    <row r="44" spans="1:24" ht="14.25">
      <c r="A44" s="3" t="s">
        <v>3</v>
      </c>
      <c r="B44" s="12" t="s">
        <v>20</v>
      </c>
      <c r="C44" s="12" t="s">
        <v>20</v>
      </c>
      <c r="D44" s="12" t="s">
        <v>20</v>
      </c>
      <c r="E44" s="12" t="s">
        <v>20</v>
      </c>
      <c r="F44" s="12" t="s">
        <v>20</v>
      </c>
      <c r="G44" s="12" t="s">
        <v>20</v>
      </c>
      <c r="H44" s="12" t="s">
        <v>20</v>
      </c>
      <c r="I44" s="12" t="s">
        <v>20</v>
      </c>
      <c r="J44" s="12" t="s">
        <v>20</v>
      </c>
      <c r="K44" s="12" t="s">
        <v>20</v>
      </c>
      <c r="L44" s="12" t="s">
        <v>20</v>
      </c>
      <c r="M44" s="10">
        <v>6602705</v>
      </c>
      <c r="N44" s="10">
        <v>8109967</v>
      </c>
      <c r="O44" s="10">
        <v>8668718</v>
      </c>
      <c r="P44" s="10">
        <v>8388920</v>
      </c>
      <c r="Q44" s="10">
        <v>8037852</v>
      </c>
      <c r="R44" s="10">
        <v>7779654</v>
      </c>
      <c r="S44" s="10">
        <v>7490909</v>
      </c>
      <c r="T44" s="10">
        <v>7174346</v>
      </c>
      <c r="U44" s="20">
        <v>7044099</v>
      </c>
      <c r="V44" s="20">
        <v>7140221</v>
      </c>
      <c r="W44" s="10">
        <v>6830407</v>
      </c>
      <c r="X44" s="20">
        <v>6111849</v>
      </c>
    </row>
    <row r="45" spans="1:24" ht="14.25">
      <c r="A45" s="3" t="s">
        <v>4</v>
      </c>
      <c r="B45" s="12" t="s">
        <v>20</v>
      </c>
      <c r="C45" s="12" t="s">
        <v>20</v>
      </c>
      <c r="D45" s="12" t="s">
        <v>20</v>
      </c>
      <c r="E45" s="12" t="s">
        <v>20</v>
      </c>
      <c r="F45" s="12" t="s">
        <v>20</v>
      </c>
      <c r="G45" s="12" t="s">
        <v>20</v>
      </c>
      <c r="H45" s="12" t="s">
        <v>20</v>
      </c>
      <c r="I45" s="12" t="s">
        <v>20</v>
      </c>
      <c r="J45" s="12" t="s">
        <v>20</v>
      </c>
      <c r="K45" s="12" t="s">
        <v>20</v>
      </c>
      <c r="L45" s="12" t="s">
        <v>20</v>
      </c>
      <c r="M45" s="10">
        <v>438411</v>
      </c>
      <c r="N45" s="10">
        <v>587004</v>
      </c>
      <c r="O45" s="10">
        <v>700223</v>
      </c>
      <c r="P45" s="10">
        <v>627742</v>
      </c>
      <c r="Q45" s="10">
        <v>637955</v>
      </c>
      <c r="R45" s="10">
        <v>621648</v>
      </c>
      <c r="S45" s="10">
        <v>622925</v>
      </c>
      <c r="T45" s="10">
        <v>564773</v>
      </c>
      <c r="U45" s="20">
        <v>530232</v>
      </c>
      <c r="V45" s="20">
        <v>529369</v>
      </c>
      <c r="W45" s="10">
        <v>491965</v>
      </c>
      <c r="X45" s="20">
        <v>429316</v>
      </c>
    </row>
    <row r="46" spans="1:24" ht="14.25">
      <c r="A46" s="5"/>
      <c r="B46" s="5"/>
      <c r="C46" s="14"/>
      <c r="D46" s="14"/>
      <c r="E46" s="43"/>
      <c r="F46" s="43"/>
      <c r="G46" s="50"/>
      <c r="H46" s="50"/>
      <c r="I46" s="43"/>
      <c r="J46" s="43"/>
      <c r="K46" s="43"/>
      <c r="L46" s="43"/>
      <c r="M46" s="43"/>
      <c r="N46" s="43"/>
      <c r="O46" s="43"/>
      <c r="P46" s="43"/>
      <c r="Q46" s="43"/>
      <c r="R46" s="43"/>
      <c r="S46" s="43"/>
      <c r="T46" s="43"/>
      <c r="U46" s="43"/>
      <c r="V46" s="43"/>
      <c r="W46" s="43"/>
      <c r="X46" s="43"/>
    </row>
    <row r="47" spans="1:8" ht="14.25">
      <c r="A47" s="3" t="s">
        <v>19</v>
      </c>
      <c r="B47" s="19"/>
      <c r="C47" s="22"/>
      <c r="D47" s="22"/>
      <c r="G47" s="2"/>
      <c r="H47" s="2"/>
    </row>
    <row r="48" spans="1:14" ht="33.75" customHeight="1">
      <c r="A48" s="24" t="s">
        <v>22</v>
      </c>
      <c r="B48" s="24"/>
      <c r="C48" s="24"/>
      <c r="D48" s="24"/>
      <c r="E48" s="24"/>
      <c r="F48" s="24"/>
      <c r="G48" s="24"/>
      <c r="H48" s="24"/>
      <c r="I48" s="24"/>
      <c r="J48" s="49"/>
      <c r="K48" s="49"/>
      <c r="L48" s="49"/>
      <c r="M48" s="49"/>
      <c r="N48" s="49"/>
    </row>
    <row r="49" spans="1:8" ht="14.25">
      <c r="A49" s="19"/>
      <c r="B49" s="19"/>
      <c r="C49" s="22"/>
      <c r="D49" s="22"/>
      <c r="G49" s="2"/>
      <c r="H49" s="2"/>
    </row>
    <row r="50" spans="1:8" ht="14.25">
      <c r="A50" s="3" t="s">
        <v>8</v>
      </c>
      <c r="B50" s="3"/>
      <c r="C50" s="10"/>
      <c r="D50" s="10"/>
      <c r="E50" s="10"/>
      <c r="F50" s="10"/>
      <c r="G50" s="2"/>
      <c r="H50" s="2"/>
    </row>
    <row r="51" spans="1:8" ht="14.25">
      <c r="A51" s="3"/>
      <c r="B51" s="3"/>
      <c r="C51" s="10"/>
      <c r="D51" s="10"/>
      <c r="E51" s="10"/>
      <c r="F51" s="10"/>
      <c r="G51" s="2"/>
      <c r="H51" s="2"/>
    </row>
    <row r="52" spans="1:8" ht="14.25">
      <c r="A52" s="15" t="s">
        <v>10</v>
      </c>
      <c r="B52" s="15"/>
      <c r="C52" s="10"/>
      <c r="D52" s="10"/>
      <c r="E52" s="10"/>
      <c r="F52" s="10"/>
      <c r="G52" s="2"/>
      <c r="H52" s="2"/>
    </row>
    <row r="53" spans="1:8" ht="14.25">
      <c r="A53" s="15" t="s">
        <v>9</v>
      </c>
      <c r="B53" s="15"/>
      <c r="C53" s="10"/>
      <c r="D53" s="10"/>
      <c r="E53" s="10"/>
      <c r="F53" s="10"/>
      <c r="G53" s="2"/>
      <c r="H53" s="2"/>
    </row>
    <row r="54" spans="1:8" ht="12.75">
      <c r="A54" s="2"/>
      <c r="B54" s="2"/>
      <c r="C54" s="2"/>
      <c r="D54" s="2"/>
      <c r="E54" s="2"/>
      <c r="F54" s="2"/>
      <c r="G54" s="2"/>
      <c r="H54" s="2"/>
    </row>
    <row r="55" spans="1:8" ht="12.75">
      <c r="A55" s="2"/>
      <c r="B55" s="2"/>
      <c r="C55" s="2"/>
      <c r="D55" s="2"/>
      <c r="E55" s="2"/>
      <c r="F55" s="2"/>
      <c r="G55" s="2"/>
      <c r="H55" s="2"/>
    </row>
    <row r="56" spans="1:8" ht="12.75">
      <c r="A56" s="2"/>
      <c r="B56" s="2"/>
      <c r="C56" s="2"/>
      <c r="D56" s="2"/>
      <c r="E56" s="2"/>
      <c r="F56" s="2"/>
      <c r="G56" s="2"/>
      <c r="H56" s="2"/>
    </row>
    <row r="57" spans="1:8" ht="12.75">
      <c r="A57" s="2"/>
      <c r="B57" s="2"/>
      <c r="C57" s="2"/>
      <c r="D57" s="2"/>
      <c r="E57" s="2"/>
      <c r="F57" s="2"/>
      <c r="G57" s="2"/>
      <c r="H57" s="2"/>
    </row>
    <row r="58" spans="1:8" ht="12.75">
      <c r="A58" s="2"/>
      <c r="B58" s="2"/>
      <c r="C58" s="2"/>
      <c r="D58" s="2"/>
      <c r="E58" s="2"/>
      <c r="F58" s="2"/>
      <c r="G58" s="2"/>
      <c r="H58" s="2"/>
    </row>
    <row r="59" spans="1:8" ht="12.75">
      <c r="A59" s="2"/>
      <c r="B59" s="2"/>
      <c r="C59" s="2"/>
      <c r="D59" s="2"/>
      <c r="E59" s="2"/>
      <c r="F59" s="2"/>
      <c r="G59" s="2"/>
      <c r="H59" s="2"/>
    </row>
    <row r="60" spans="1:8" ht="12.75">
      <c r="A60" s="2"/>
      <c r="B60" s="2"/>
      <c r="C60" s="2"/>
      <c r="D60" s="2"/>
      <c r="E60" s="2"/>
      <c r="F60" s="2"/>
      <c r="G60" s="2"/>
      <c r="H60" s="2"/>
    </row>
    <row r="61" spans="1:8" ht="12.75">
      <c r="A61" s="2"/>
      <c r="B61" s="2"/>
      <c r="C61" s="2"/>
      <c r="D61" s="2"/>
      <c r="E61" s="2"/>
      <c r="F61" s="2"/>
      <c r="G61" s="2"/>
      <c r="H61" s="2"/>
    </row>
  </sheetData>
  <sheetProtection/>
  <mergeCells count="1">
    <mergeCell ref="A48:I48"/>
  </mergeCells>
  <printOptions/>
  <pageMargins left="0.25" right="0.25" top="0.75" bottom="0.75" header="0.5" footer="0.5"/>
  <pageSetup fitToHeight="2" horizontalDpi="600" verticalDpi="600" orientation="portrait" scale="70" r:id="rId1"/>
</worksheet>
</file>

<file path=xl/worksheets/sheet2.xml><?xml version="1.0" encoding="utf-8"?>
<worksheet xmlns="http://schemas.openxmlformats.org/spreadsheetml/2006/main" xmlns:r="http://schemas.openxmlformats.org/officeDocument/2006/relationships">
  <dimension ref="A1:X52"/>
  <sheetViews>
    <sheetView zoomScalePageLayoutView="0" workbookViewId="0" topLeftCell="A1">
      <selection activeCell="A2" sqref="A2"/>
    </sheetView>
  </sheetViews>
  <sheetFormatPr defaultColWidth="9.140625" defaultRowHeight="12.75"/>
  <cols>
    <col min="1" max="1" width="35.7109375" style="0" customWidth="1"/>
    <col min="2" max="16384" width="15.7109375" style="0" customWidth="1"/>
  </cols>
  <sheetData>
    <row r="1" spans="1:2" ht="20.25">
      <c r="A1" s="16" t="s">
        <v>15</v>
      </c>
      <c r="B1" s="16"/>
    </row>
    <row r="2" spans="1:2" ht="20.25">
      <c r="A2" s="17" t="s">
        <v>23</v>
      </c>
      <c r="B2" s="17"/>
    </row>
    <row r="3" spans="1:2" ht="14.25">
      <c r="A3" s="3"/>
      <c r="B3" s="3"/>
    </row>
    <row r="4" spans="1:24" ht="14.25">
      <c r="A4" s="18"/>
      <c r="B4" s="44">
        <v>2017</v>
      </c>
      <c r="C4" s="44">
        <v>2016</v>
      </c>
      <c r="D4" s="44">
        <v>2015</v>
      </c>
      <c r="E4" s="44">
        <v>2014</v>
      </c>
      <c r="F4" s="44">
        <v>2013</v>
      </c>
      <c r="G4" s="44">
        <v>2012</v>
      </c>
      <c r="H4" s="45">
        <v>2011</v>
      </c>
      <c r="I4" s="45">
        <v>2010</v>
      </c>
      <c r="J4" s="44">
        <v>2009</v>
      </c>
      <c r="K4" s="44">
        <v>2008</v>
      </c>
      <c r="L4" s="46">
        <v>2007</v>
      </c>
      <c r="M4" s="47">
        <v>2006</v>
      </c>
      <c r="N4" s="44" t="s">
        <v>21</v>
      </c>
      <c r="O4" s="48">
        <v>2004</v>
      </c>
      <c r="P4" s="48">
        <v>2003</v>
      </c>
      <c r="Q4" s="48">
        <v>2002</v>
      </c>
      <c r="R4" s="48">
        <v>2001</v>
      </c>
      <c r="S4" s="48">
        <v>2000</v>
      </c>
      <c r="T4" s="48">
        <v>1999</v>
      </c>
      <c r="U4" s="48">
        <v>1998</v>
      </c>
      <c r="V4" s="48">
        <v>1997</v>
      </c>
      <c r="W4" s="48">
        <v>1996</v>
      </c>
      <c r="X4" s="48">
        <v>1995</v>
      </c>
    </row>
    <row r="5" spans="1:24" ht="14.25">
      <c r="A5" s="3"/>
      <c r="B5" s="7"/>
      <c r="C5" s="7"/>
      <c r="D5" s="7"/>
      <c r="E5" s="7"/>
      <c r="G5" s="7"/>
      <c r="H5" s="7"/>
      <c r="I5" s="7"/>
      <c r="J5" s="7"/>
      <c r="K5" s="7"/>
      <c r="L5" s="7"/>
      <c r="M5" s="23"/>
      <c r="N5" s="3"/>
      <c r="O5" s="3"/>
      <c r="P5" s="3"/>
      <c r="Q5" s="3"/>
      <c r="R5" s="3"/>
      <c r="S5" s="3"/>
      <c r="T5" s="3"/>
      <c r="U5" s="3"/>
      <c r="V5" s="3"/>
      <c r="W5" s="3"/>
      <c r="X5" s="3"/>
    </row>
    <row r="6" spans="1:24" ht="14.25">
      <c r="A6" s="3" t="s">
        <v>0</v>
      </c>
      <c r="B6" s="7"/>
      <c r="C6" s="7"/>
      <c r="D6" s="7"/>
      <c r="E6" s="7"/>
      <c r="G6" s="7"/>
      <c r="H6" s="7"/>
      <c r="I6" s="7"/>
      <c r="J6" s="7"/>
      <c r="K6" s="7"/>
      <c r="L6" s="7"/>
      <c r="M6" s="23"/>
      <c r="N6" s="3"/>
      <c r="O6" s="3"/>
      <c r="P6" s="3"/>
      <c r="Q6" s="3"/>
      <c r="R6" s="3"/>
      <c r="S6" s="3"/>
      <c r="T6" s="3"/>
      <c r="U6" s="3"/>
      <c r="V6" s="3"/>
      <c r="W6" s="3"/>
      <c r="X6" s="3"/>
    </row>
    <row r="7" spans="1:24" ht="14.25">
      <c r="A7" s="3" t="s">
        <v>1</v>
      </c>
      <c r="B7" s="29">
        <f>+B11</f>
        <v>274043222</v>
      </c>
      <c r="C7" s="29">
        <v>262108596</v>
      </c>
      <c r="D7" s="29">
        <v>260055342</v>
      </c>
      <c r="E7" s="29">
        <v>252541386</v>
      </c>
      <c r="F7" s="29">
        <f>+F11</f>
        <v>248026213</v>
      </c>
      <c r="G7" s="29">
        <f>+G11</f>
        <v>242963871</v>
      </c>
      <c r="H7" s="29">
        <v>240291282</v>
      </c>
      <c r="I7" s="29">
        <v>242478241</v>
      </c>
      <c r="J7" s="29">
        <v>237141751</v>
      </c>
      <c r="K7" s="30">
        <v>203577701</v>
      </c>
      <c r="L7" s="30">
        <v>191081296</v>
      </c>
      <c r="M7" s="31">
        <v>203766234</v>
      </c>
      <c r="N7" s="30">
        <v>187930731</v>
      </c>
      <c r="O7" s="30">
        <v>152665067</v>
      </c>
      <c r="P7" s="30">
        <v>147689992</v>
      </c>
      <c r="Q7" s="30">
        <v>146623071</v>
      </c>
      <c r="R7" s="30">
        <v>145195643</v>
      </c>
      <c r="S7" s="30">
        <v>143637100</v>
      </c>
      <c r="T7" s="30">
        <v>138551257</v>
      </c>
      <c r="U7" s="30">
        <v>133437500</v>
      </c>
      <c r="V7" s="30">
        <v>126413154</v>
      </c>
      <c r="W7" s="32">
        <v>119864429</v>
      </c>
      <c r="X7" s="32">
        <v>117752545</v>
      </c>
    </row>
    <row r="8" spans="1:24" ht="14.25">
      <c r="A8" s="3"/>
      <c r="B8" s="33"/>
      <c r="C8" s="33"/>
      <c r="D8" s="33"/>
      <c r="E8" s="33"/>
      <c r="F8" s="34"/>
      <c r="G8" s="34"/>
      <c r="H8" s="34"/>
      <c r="I8" s="34"/>
      <c r="J8" s="34"/>
      <c r="K8" s="34"/>
      <c r="L8" s="34"/>
      <c r="M8" s="35"/>
      <c r="N8" s="34"/>
      <c r="O8" s="34"/>
      <c r="P8" s="34"/>
      <c r="Q8" s="34"/>
      <c r="R8" s="34"/>
      <c r="S8" s="34"/>
      <c r="T8" s="34"/>
      <c r="U8" s="34"/>
      <c r="V8" s="34"/>
      <c r="W8" s="34"/>
      <c r="X8" s="34"/>
    </row>
    <row r="9" spans="1:24" ht="14.25">
      <c r="A9" s="3" t="s">
        <v>11</v>
      </c>
      <c r="B9" s="36">
        <v>0</v>
      </c>
      <c r="C9" s="36">
        <v>0</v>
      </c>
      <c r="D9" s="36">
        <v>0</v>
      </c>
      <c r="E9" s="36">
        <v>0</v>
      </c>
      <c r="F9" s="32">
        <v>0</v>
      </c>
      <c r="G9" s="32">
        <v>0</v>
      </c>
      <c r="H9" s="32">
        <v>0</v>
      </c>
      <c r="I9" s="32">
        <v>0</v>
      </c>
      <c r="J9" s="32">
        <v>0</v>
      </c>
      <c r="K9" s="32">
        <v>0</v>
      </c>
      <c r="L9" s="32">
        <v>0</v>
      </c>
      <c r="M9" s="37">
        <v>0</v>
      </c>
      <c r="N9" s="32">
        <v>0</v>
      </c>
      <c r="O9" s="32">
        <v>0</v>
      </c>
      <c r="P9" s="32">
        <v>0</v>
      </c>
      <c r="Q9" s="32">
        <v>0</v>
      </c>
      <c r="R9" s="32">
        <v>0</v>
      </c>
      <c r="S9" s="32">
        <v>0</v>
      </c>
      <c r="T9" s="32">
        <v>0</v>
      </c>
      <c r="U9" s="32">
        <v>0</v>
      </c>
      <c r="V9" s="32">
        <v>0</v>
      </c>
      <c r="W9" s="32">
        <v>0</v>
      </c>
      <c r="X9" s="32">
        <v>0</v>
      </c>
    </row>
    <row r="10" spans="1:24" ht="14.25">
      <c r="A10" s="3"/>
      <c r="B10" s="33"/>
      <c r="C10" s="33"/>
      <c r="D10" s="33"/>
      <c r="E10" s="33"/>
      <c r="F10" s="34"/>
      <c r="G10" s="34"/>
      <c r="H10" s="34"/>
      <c r="I10" s="34"/>
      <c r="J10" s="34"/>
      <c r="K10" s="34"/>
      <c r="L10" s="32"/>
      <c r="M10" s="37"/>
      <c r="N10" s="34"/>
      <c r="O10" s="34"/>
      <c r="P10" s="34"/>
      <c r="Q10" s="34"/>
      <c r="R10" s="34"/>
      <c r="S10" s="34"/>
      <c r="T10" s="34"/>
      <c r="U10" s="34"/>
      <c r="V10" s="34"/>
      <c r="W10" s="34"/>
      <c r="X10" s="34"/>
    </row>
    <row r="11" spans="1:24" ht="14.25">
      <c r="A11" s="3" t="s">
        <v>2</v>
      </c>
      <c r="B11" s="33">
        <f>SUM(B12:B13)</f>
        <v>274043222</v>
      </c>
      <c r="C11" s="33">
        <v>262108596</v>
      </c>
      <c r="D11" s="33">
        <f>SUM(D12:D13)</f>
        <v>260055342</v>
      </c>
      <c r="E11" s="33">
        <f>SUM(E12:E13)</f>
        <v>252541386</v>
      </c>
      <c r="F11" s="34">
        <f>SUM(F12:F13)</f>
        <v>248026213</v>
      </c>
      <c r="G11" s="34">
        <f>SUM(G12:G13)</f>
        <v>242963871</v>
      </c>
      <c r="H11" s="34">
        <f>SUM(H12:H13)</f>
        <v>240291282</v>
      </c>
      <c r="I11" s="34">
        <f>SUM(I12:I13)</f>
        <v>242478241</v>
      </c>
      <c r="J11" s="34">
        <f>SUM(J12:J13)</f>
        <v>237141751</v>
      </c>
      <c r="K11" s="34">
        <f>SUM(K12:K13)</f>
        <v>203577701</v>
      </c>
      <c r="L11" s="34">
        <f>SUM(L12:L13)</f>
        <v>191081296</v>
      </c>
      <c r="M11" s="35">
        <v>203766234</v>
      </c>
      <c r="N11" s="34">
        <f>SUM(N12:N13)</f>
        <v>187930731</v>
      </c>
      <c r="O11" s="38">
        <f>SUM(O12:O13)</f>
        <v>152665067</v>
      </c>
      <c r="P11" s="38">
        <f>SUM(P12:P13)</f>
        <v>147689992</v>
      </c>
      <c r="Q11" s="38">
        <f>SUM(Q12:Q13)</f>
        <v>146623071</v>
      </c>
      <c r="R11" s="38">
        <f>SUM(R12:R13)</f>
        <v>145195643</v>
      </c>
      <c r="S11" s="38">
        <f>SUM(S12:S13)</f>
        <v>143637100</v>
      </c>
      <c r="T11" s="38">
        <f>SUM(T12:T13)</f>
        <v>138551257</v>
      </c>
      <c r="U11" s="38">
        <f>SUM(U12:U13)</f>
        <v>133437500</v>
      </c>
      <c r="V11" s="30">
        <v>126413154</v>
      </c>
      <c r="W11" s="32">
        <v>119864429</v>
      </c>
      <c r="X11" s="32">
        <v>117752545</v>
      </c>
    </row>
    <row r="12" spans="1:24" ht="14.25">
      <c r="A12" s="3" t="s">
        <v>3</v>
      </c>
      <c r="B12" s="33">
        <f>+B16+B20+B24+B28+B32+B36</f>
        <v>187537205</v>
      </c>
      <c r="C12" s="33">
        <v>187444670</v>
      </c>
      <c r="D12" s="33">
        <f>+D16+D20+D24+D28+D32+D36</f>
        <v>190011218</v>
      </c>
      <c r="E12" s="33">
        <f>+E16+E20+E24+E28+E32+E36</f>
        <v>186694026</v>
      </c>
      <c r="F12" s="34">
        <f>+F16+F20+F24+F28+F32+F36</f>
        <v>186411442</v>
      </c>
      <c r="G12" s="34">
        <f>+G16+G20+G24+G28+G32+G36</f>
        <v>184652443</v>
      </c>
      <c r="H12" s="34">
        <v>183726197</v>
      </c>
      <c r="I12" s="34">
        <v>186491966</v>
      </c>
      <c r="J12" s="34">
        <f>+J16+J20+J24+J28+J32+J36</f>
        <v>185863943</v>
      </c>
      <c r="K12" s="34">
        <f>+K16+K20+K24+K28+K32+K36</f>
        <v>153269166</v>
      </c>
      <c r="L12" s="34">
        <f>+L16+L20+L24+L28+L32+L36</f>
        <v>141360536</v>
      </c>
      <c r="M12" s="35">
        <v>149973306</v>
      </c>
      <c r="N12" s="34">
        <v>137845949</v>
      </c>
      <c r="O12" s="34">
        <v>111823627</v>
      </c>
      <c r="P12" s="34">
        <v>108303439</v>
      </c>
      <c r="Q12" s="34">
        <v>106616149</v>
      </c>
      <c r="R12" s="34">
        <v>105750000</v>
      </c>
      <c r="S12" s="34">
        <v>103753722</v>
      </c>
      <c r="T12" s="34">
        <v>99890966</v>
      </c>
      <c r="U12" s="34">
        <v>95523595</v>
      </c>
      <c r="V12" s="34">
        <v>91772688</v>
      </c>
      <c r="W12" s="34">
        <v>89770704</v>
      </c>
      <c r="X12" s="34">
        <v>88469993</v>
      </c>
    </row>
    <row r="13" spans="1:24" ht="14.25">
      <c r="A13" s="3" t="s">
        <v>4</v>
      </c>
      <c r="B13" s="33">
        <f>+B17+B21+B25+B29+B33+B37</f>
        <v>86506017</v>
      </c>
      <c r="C13" s="33">
        <v>74663926</v>
      </c>
      <c r="D13" s="33">
        <f>+D17+D21+D25+D29+D33+D37</f>
        <v>70044124</v>
      </c>
      <c r="E13" s="33">
        <f>+E17+E21+E25+E29+E33+E37</f>
        <v>65847360</v>
      </c>
      <c r="F13" s="34">
        <f>+F17+F21+F25+F29+F33+F37</f>
        <v>61614771</v>
      </c>
      <c r="G13" s="34">
        <f>+G17+G21+G25+G29+G33+G37</f>
        <v>58311428</v>
      </c>
      <c r="H13" s="34">
        <v>56565085</v>
      </c>
      <c r="I13" s="34">
        <v>55986275</v>
      </c>
      <c r="J13" s="34">
        <f>+J17+J21+J25+J29+J33+J37</f>
        <v>51277808</v>
      </c>
      <c r="K13" s="34">
        <f>+K17+K21+K25+K29+K33+K37</f>
        <v>50308535</v>
      </c>
      <c r="L13" s="34">
        <f>+L17+L21+L25+L29+L33+L37</f>
        <v>49720760</v>
      </c>
      <c r="M13" s="35">
        <v>53792928</v>
      </c>
      <c r="N13" s="34">
        <v>50084782</v>
      </c>
      <c r="O13" s="34">
        <v>40841440</v>
      </c>
      <c r="P13" s="34">
        <v>39386553</v>
      </c>
      <c r="Q13" s="34">
        <v>40006922</v>
      </c>
      <c r="R13" s="34">
        <v>39445643</v>
      </c>
      <c r="S13" s="34">
        <v>39883378</v>
      </c>
      <c r="T13" s="34">
        <v>38660291</v>
      </c>
      <c r="U13" s="34">
        <v>37913905</v>
      </c>
      <c r="V13" s="34">
        <v>34640466</v>
      </c>
      <c r="W13" s="34">
        <v>30093725</v>
      </c>
      <c r="X13" s="34">
        <v>29282552</v>
      </c>
    </row>
    <row r="14" spans="1:24" ht="14.25">
      <c r="A14" s="3"/>
      <c r="B14" s="33"/>
      <c r="C14" s="33"/>
      <c r="D14" s="33"/>
      <c r="E14" s="33"/>
      <c r="F14" s="34"/>
      <c r="G14" s="34"/>
      <c r="H14" s="34"/>
      <c r="I14" s="34"/>
      <c r="J14" s="34"/>
      <c r="K14" s="34"/>
      <c r="L14" s="34"/>
      <c r="M14" s="35"/>
      <c r="N14" s="34"/>
      <c r="O14" s="34"/>
      <c r="P14" s="34"/>
      <c r="Q14" s="34"/>
      <c r="R14" s="34"/>
      <c r="S14" s="34"/>
      <c r="T14" s="34"/>
      <c r="U14" s="34"/>
      <c r="V14" s="34"/>
      <c r="W14" s="34"/>
      <c r="X14" s="34"/>
    </row>
    <row r="15" spans="1:24" ht="14.25">
      <c r="A15" s="3" t="s">
        <v>5</v>
      </c>
      <c r="B15" s="33">
        <f>SUM(B16:B17)</f>
        <v>19297064</v>
      </c>
      <c r="C15" s="33">
        <v>19238803</v>
      </c>
      <c r="D15" s="33">
        <f>SUM(D16:D17)</f>
        <v>18421897</v>
      </c>
      <c r="E15" s="33">
        <f>SUM(E16:E17)</f>
        <v>18336150</v>
      </c>
      <c r="F15" s="33">
        <f>SUM(F16:F17)</f>
        <v>18210641</v>
      </c>
      <c r="G15" s="33">
        <f>SUM(G16:G17)</f>
        <v>18323798</v>
      </c>
      <c r="H15" s="33">
        <v>17889282</v>
      </c>
      <c r="I15" s="33">
        <f>SUM(I16:I17)</f>
        <v>17247312</v>
      </c>
      <c r="J15" s="34">
        <f>SUM(J16:J17)</f>
        <v>17483848</v>
      </c>
      <c r="K15" s="34">
        <f>SUM(K16:K17)</f>
        <v>16873459</v>
      </c>
      <c r="L15" s="34">
        <f>SUM(L16:L17)</f>
        <v>14949203</v>
      </c>
      <c r="M15" s="35">
        <v>14954670</v>
      </c>
      <c r="N15" s="34">
        <f>SUM(N16:N17)</f>
        <v>13333115</v>
      </c>
      <c r="O15" s="38">
        <f>SUM(O16:O17)</f>
        <v>10288598</v>
      </c>
      <c r="P15" s="38">
        <f>SUM(P16:P17)</f>
        <v>9918962</v>
      </c>
      <c r="Q15" s="38">
        <f>SUM(Q16:Q17)</f>
        <v>9399646</v>
      </c>
      <c r="R15" s="38">
        <f>SUM(R16:R17)</f>
        <v>9102729</v>
      </c>
      <c r="S15" s="38">
        <f>SUM(S16:S17)</f>
        <v>8970728</v>
      </c>
      <c r="T15" s="38">
        <f>SUM(T16:T17)</f>
        <v>8633218</v>
      </c>
      <c r="U15" s="38">
        <f>SUM(U16:U17)</f>
        <v>8512602</v>
      </c>
      <c r="V15" s="30">
        <v>8292483</v>
      </c>
      <c r="W15" s="32">
        <v>7988932</v>
      </c>
      <c r="X15" s="32">
        <v>7664401</v>
      </c>
    </row>
    <row r="16" spans="1:24" ht="14.25">
      <c r="A16" s="3" t="s">
        <v>3</v>
      </c>
      <c r="B16" s="39">
        <v>15059178</v>
      </c>
      <c r="C16" s="39">
        <v>15157085</v>
      </c>
      <c r="D16" s="39">
        <v>14434458</v>
      </c>
      <c r="E16" s="39">
        <v>14395813</v>
      </c>
      <c r="F16" s="40">
        <v>14494618</v>
      </c>
      <c r="G16" s="40">
        <v>14720805</v>
      </c>
      <c r="H16" s="40">
        <v>14342104</v>
      </c>
      <c r="I16" s="40">
        <v>13818648</v>
      </c>
      <c r="J16" s="40">
        <v>14131931</v>
      </c>
      <c r="K16" s="34">
        <v>13513436</v>
      </c>
      <c r="L16" s="34">
        <v>11550730</v>
      </c>
      <c r="M16" s="35">
        <v>11438089</v>
      </c>
      <c r="N16" s="34">
        <v>9978973</v>
      </c>
      <c r="O16" s="34">
        <v>7464501</v>
      </c>
      <c r="P16" s="34">
        <v>7167917</v>
      </c>
      <c r="Q16" s="34">
        <v>6599882</v>
      </c>
      <c r="R16" s="34">
        <v>6327853</v>
      </c>
      <c r="S16" s="34">
        <v>6176008</v>
      </c>
      <c r="T16" s="34">
        <v>5971821</v>
      </c>
      <c r="U16" s="34">
        <v>6063286</v>
      </c>
      <c r="V16" s="34">
        <v>5966871</v>
      </c>
      <c r="W16" s="34">
        <v>5688104</v>
      </c>
      <c r="X16" s="34">
        <v>5495416</v>
      </c>
    </row>
    <row r="17" spans="1:24" ht="14.25">
      <c r="A17" s="3" t="s">
        <v>4</v>
      </c>
      <c r="B17" s="39">
        <v>4237886</v>
      </c>
      <c r="C17" s="39">
        <v>4081718</v>
      </c>
      <c r="D17" s="39">
        <v>3987439</v>
      </c>
      <c r="E17" s="39">
        <v>3940337</v>
      </c>
      <c r="F17" s="40">
        <v>3716023</v>
      </c>
      <c r="G17" s="40">
        <v>3602993</v>
      </c>
      <c r="H17" s="40">
        <v>3547178</v>
      </c>
      <c r="I17" s="40">
        <v>3428664</v>
      </c>
      <c r="J17" s="40">
        <v>3351917</v>
      </c>
      <c r="K17" s="34">
        <v>3360023</v>
      </c>
      <c r="L17" s="34">
        <v>3398473</v>
      </c>
      <c r="M17" s="35">
        <v>3516581</v>
      </c>
      <c r="N17" s="34">
        <v>3354142</v>
      </c>
      <c r="O17" s="34">
        <v>2824097</v>
      </c>
      <c r="P17" s="34">
        <v>2751045</v>
      </c>
      <c r="Q17" s="34">
        <v>2799764</v>
      </c>
      <c r="R17" s="34">
        <v>2774876</v>
      </c>
      <c r="S17" s="34">
        <v>2794720</v>
      </c>
      <c r="T17" s="34">
        <v>2661397</v>
      </c>
      <c r="U17" s="34">
        <v>2449316</v>
      </c>
      <c r="V17" s="34">
        <v>2325612</v>
      </c>
      <c r="W17" s="34">
        <v>2300828</v>
      </c>
      <c r="X17" s="34">
        <v>2168985</v>
      </c>
    </row>
    <row r="18" spans="1:24" ht="14.25">
      <c r="A18" s="3"/>
      <c r="B18" s="33"/>
      <c r="C18" s="33"/>
      <c r="D18" s="33"/>
      <c r="E18" s="33"/>
      <c r="F18" s="34"/>
      <c r="G18" s="34"/>
      <c r="H18" s="34"/>
      <c r="I18" s="34"/>
      <c r="J18" s="34"/>
      <c r="K18" s="34"/>
      <c r="L18" s="34"/>
      <c r="M18" s="35"/>
      <c r="N18" s="34"/>
      <c r="O18" s="34"/>
      <c r="P18" s="34"/>
      <c r="Q18" s="34"/>
      <c r="R18" s="34"/>
      <c r="S18" s="34"/>
      <c r="T18" s="34"/>
      <c r="U18" s="34"/>
      <c r="V18" s="34"/>
      <c r="W18" s="34"/>
      <c r="X18" s="34"/>
    </row>
    <row r="19" spans="1:24" ht="16.5">
      <c r="A19" s="3" t="s">
        <v>12</v>
      </c>
      <c r="B19" s="33">
        <f>SUM(B20:B21)</f>
        <v>151254555</v>
      </c>
      <c r="C19" s="33">
        <v>141639938</v>
      </c>
      <c r="D19" s="33">
        <f>SUM(D20:D21)</f>
        <v>140928179</v>
      </c>
      <c r="E19" s="33">
        <f>SUM(E20:E21)</f>
        <v>137270961</v>
      </c>
      <c r="F19" s="34">
        <f>SUM(F20:F21)</f>
        <v>133911415</v>
      </c>
      <c r="G19" s="34">
        <f>SUM(G20:G21)</f>
        <v>129623108</v>
      </c>
      <c r="H19" s="34">
        <f>SUM(H20:H21)</f>
        <v>126587588</v>
      </c>
      <c r="I19" s="34">
        <f>SUM(I20:I21)</f>
        <v>129254290</v>
      </c>
      <c r="J19" s="33">
        <f>SUM(J20:J21)</f>
        <v>124773127</v>
      </c>
      <c r="K19" s="33">
        <f>SUM(K20:K21)</f>
        <v>106548133</v>
      </c>
      <c r="L19" s="33">
        <f>SUM(L20:L21)</f>
        <v>103641272</v>
      </c>
      <c r="M19" s="35">
        <v>103820909</v>
      </c>
      <c r="N19" s="33">
        <f>SUM(N20:N21)</f>
        <v>94231508</v>
      </c>
      <c r="O19" s="33">
        <f>SUM(O20:O21)</f>
        <v>76042607</v>
      </c>
      <c r="P19" s="33">
        <f>SUM(P20:P21)</f>
        <v>74362248</v>
      </c>
      <c r="Q19" s="33">
        <f>SUM(Q20:Q21)</f>
        <v>73865351</v>
      </c>
      <c r="R19" s="38">
        <f>SUM(R20:R21)</f>
        <v>73656264</v>
      </c>
      <c r="S19" s="38">
        <f>SUM(S20:S21)</f>
        <v>72234002</v>
      </c>
      <c r="T19" s="38">
        <f>SUM(T20:T21)</f>
        <v>70051332</v>
      </c>
      <c r="U19" s="38">
        <f>SUM(U20:U21)</f>
        <v>67724513</v>
      </c>
      <c r="V19" s="30">
        <v>60160221</v>
      </c>
      <c r="W19" s="32">
        <v>52955692</v>
      </c>
      <c r="X19" s="32">
        <v>52541099</v>
      </c>
    </row>
    <row r="20" spans="1:24" ht="14.25">
      <c r="A20" s="3" t="s">
        <v>3</v>
      </c>
      <c r="B20" s="39">
        <v>103421854</v>
      </c>
      <c r="C20" s="39">
        <v>103422678</v>
      </c>
      <c r="D20" s="39">
        <v>106533244</v>
      </c>
      <c r="E20" s="39">
        <v>105066625</v>
      </c>
      <c r="F20" s="40">
        <v>105127275</v>
      </c>
      <c r="G20" s="40">
        <v>103440915</v>
      </c>
      <c r="H20" s="40">
        <v>102440720</v>
      </c>
      <c r="I20" s="40">
        <v>104672539</v>
      </c>
      <c r="J20" s="40">
        <v>103456557</v>
      </c>
      <c r="K20" s="34">
        <v>85385993</v>
      </c>
      <c r="L20" s="34">
        <v>82113202</v>
      </c>
      <c r="M20" s="35">
        <v>81962250</v>
      </c>
      <c r="N20" s="34">
        <v>73843908</v>
      </c>
      <c r="O20" s="34">
        <v>59093327</v>
      </c>
      <c r="P20" s="34">
        <v>57676558</v>
      </c>
      <c r="Q20" s="34">
        <v>56871127</v>
      </c>
      <c r="R20" s="34">
        <v>57208551</v>
      </c>
      <c r="S20" s="34">
        <v>55868808</v>
      </c>
      <c r="T20" s="34">
        <v>54155715</v>
      </c>
      <c r="U20" s="34">
        <v>51501519</v>
      </c>
      <c r="V20" s="34">
        <v>45872482</v>
      </c>
      <c r="W20" s="34">
        <v>41614021</v>
      </c>
      <c r="X20" s="34">
        <v>41277866</v>
      </c>
    </row>
    <row r="21" spans="1:24" ht="14.25">
      <c r="A21" s="3" t="s">
        <v>4</v>
      </c>
      <c r="B21" s="39">
        <v>47832701</v>
      </c>
      <c r="C21" s="39">
        <v>38217260</v>
      </c>
      <c r="D21" s="39">
        <v>34394935</v>
      </c>
      <c r="E21" s="39">
        <v>32204336</v>
      </c>
      <c r="F21" s="40">
        <v>28784140</v>
      </c>
      <c r="G21" s="40">
        <v>26182193</v>
      </c>
      <c r="H21" s="40">
        <v>24146868</v>
      </c>
      <c r="I21" s="40">
        <v>24581751</v>
      </c>
      <c r="J21" s="40">
        <v>21316570</v>
      </c>
      <c r="K21" s="34">
        <v>21162140</v>
      </c>
      <c r="L21" s="34">
        <v>21528070</v>
      </c>
      <c r="M21" s="35">
        <v>21858659</v>
      </c>
      <c r="N21" s="34">
        <v>20387600</v>
      </c>
      <c r="O21" s="34">
        <v>16949280</v>
      </c>
      <c r="P21" s="34">
        <v>16685690</v>
      </c>
      <c r="Q21" s="34">
        <v>16994224</v>
      </c>
      <c r="R21" s="34">
        <v>16447713</v>
      </c>
      <c r="S21" s="34">
        <v>16365194</v>
      </c>
      <c r="T21" s="34">
        <v>15895617</v>
      </c>
      <c r="U21" s="34">
        <v>16222994</v>
      </c>
      <c r="V21" s="34">
        <v>14287739</v>
      </c>
      <c r="W21" s="34">
        <v>11341671</v>
      </c>
      <c r="X21" s="34">
        <v>11263233</v>
      </c>
    </row>
    <row r="22" spans="1:24" ht="14.25">
      <c r="A22" s="3"/>
      <c r="B22" s="33"/>
      <c r="C22" s="33"/>
      <c r="D22" s="33"/>
      <c r="E22" s="33"/>
      <c r="F22" s="34"/>
      <c r="G22" s="34"/>
      <c r="H22" s="34"/>
      <c r="I22" s="34"/>
      <c r="J22" s="34"/>
      <c r="K22" s="34"/>
      <c r="L22" s="34"/>
      <c r="M22" s="35"/>
      <c r="N22" s="34"/>
      <c r="O22" s="34"/>
      <c r="P22" s="34"/>
      <c r="Q22" s="34"/>
      <c r="R22" s="34"/>
      <c r="S22" s="34"/>
      <c r="T22" s="34"/>
      <c r="U22" s="34"/>
      <c r="V22" s="34"/>
      <c r="W22" s="34"/>
      <c r="X22" s="34"/>
    </row>
    <row r="23" spans="1:24" ht="14.25">
      <c r="A23" s="3" t="s">
        <v>6</v>
      </c>
      <c r="B23" s="33">
        <f>SUM(B24:B25)</f>
        <v>23957987</v>
      </c>
      <c r="C23" s="33">
        <v>24050918</v>
      </c>
      <c r="D23" s="33">
        <f>SUM(D24:D25)</f>
        <v>24398107</v>
      </c>
      <c r="E23" s="33">
        <f>SUM(E24:E25)</f>
        <v>23237119</v>
      </c>
      <c r="F23" s="34">
        <f>SUM(F24:F25)</f>
        <v>22416003</v>
      </c>
      <c r="G23" s="34">
        <f>SUM(G24:G25)</f>
        <v>21574214</v>
      </c>
      <c r="H23" s="34">
        <f>SUM(H24:H25)</f>
        <v>21705022</v>
      </c>
      <c r="I23" s="34">
        <f>SUM(I24:I25)</f>
        <v>22289537</v>
      </c>
      <c r="J23" s="34">
        <f>SUM(J24:J25)</f>
        <v>22650830</v>
      </c>
      <c r="K23" s="34">
        <f>SUM(K24:K25)</f>
        <v>18692988</v>
      </c>
      <c r="L23" s="34">
        <f>SUM(L24:L25)</f>
        <v>16414655</v>
      </c>
      <c r="M23" s="35">
        <v>16180286</v>
      </c>
      <c r="N23" s="34">
        <f>SUM(N24:N25)</f>
        <v>14823298</v>
      </c>
      <c r="O23" s="38">
        <f>SUM(O24:O25)</f>
        <v>11935059</v>
      </c>
      <c r="P23" s="38">
        <f>SUM(P24:P25)</f>
        <v>11517693</v>
      </c>
      <c r="Q23" s="38">
        <f>SUM(Q24:Q25)</f>
        <v>11734751</v>
      </c>
      <c r="R23" s="38">
        <f>SUM(R24:R25)</f>
        <v>11616169</v>
      </c>
      <c r="S23" s="38">
        <f>SUM(S24:S25)</f>
        <v>11655666</v>
      </c>
      <c r="T23" s="38">
        <f>SUM(T24:T25)</f>
        <v>10768176</v>
      </c>
      <c r="U23" s="38">
        <f>SUM(U24:U25)</f>
        <v>10480061</v>
      </c>
      <c r="V23" s="30">
        <v>9910748</v>
      </c>
      <c r="W23" s="32">
        <v>9353413</v>
      </c>
      <c r="X23" s="32">
        <v>9241160</v>
      </c>
    </row>
    <row r="24" spans="1:24" ht="14.25">
      <c r="A24" s="3" t="s">
        <v>3</v>
      </c>
      <c r="B24" s="39">
        <v>17873075</v>
      </c>
      <c r="C24" s="39">
        <v>17917613</v>
      </c>
      <c r="D24" s="39">
        <v>18616320</v>
      </c>
      <c r="E24" s="39">
        <v>18104060</v>
      </c>
      <c r="F24" s="40">
        <v>17725369</v>
      </c>
      <c r="G24" s="40">
        <v>17197873</v>
      </c>
      <c r="H24" s="40">
        <v>17311864</v>
      </c>
      <c r="I24" s="40">
        <v>17695673</v>
      </c>
      <c r="J24" s="40">
        <v>18036820</v>
      </c>
      <c r="K24" s="40">
        <v>14261422</v>
      </c>
      <c r="L24" s="34">
        <v>12306488</v>
      </c>
      <c r="M24" s="35">
        <v>12249951</v>
      </c>
      <c r="N24" s="34">
        <v>11354654</v>
      </c>
      <c r="O24" s="34">
        <v>9026284</v>
      </c>
      <c r="P24" s="34">
        <v>8616775</v>
      </c>
      <c r="Q24" s="34">
        <v>8793968</v>
      </c>
      <c r="R24" s="34">
        <v>8769393</v>
      </c>
      <c r="S24" s="34">
        <v>8705604</v>
      </c>
      <c r="T24" s="34">
        <v>8058952</v>
      </c>
      <c r="U24" s="34">
        <v>7882568</v>
      </c>
      <c r="V24" s="34">
        <v>7294298</v>
      </c>
      <c r="W24" s="34">
        <v>6796093</v>
      </c>
      <c r="X24" s="34">
        <v>6729623</v>
      </c>
    </row>
    <row r="25" spans="1:24" ht="14.25">
      <c r="A25" s="3" t="s">
        <v>4</v>
      </c>
      <c r="B25" s="39">
        <v>6084912</v>
      </c>
      <c r="C25" s="39">
        <v>6133305</v>
      </c>
      <c r="D25" s="39">
        <v>5781787</v>
      </c>
      <c r="E25" s="39">
        <v>5133059</v>
      </c>
      <c r="F25" s="40">
        <v>4690634</v>
      </c>
      <c r="G25" s="40">
        <v>4376341</v>
      </c>
      <c r="H25" s="40">
        <v>4393158</v>
      </c>
      <c r="I25" s="40">
        <v>4593864</v>
      </c>
      <c r="J25" s="40">
        <v>4614010</v>
      </c>
      <c r="K25" s="40">
        <v>4431566</v>
      </c>
      <c r="L25" s="34">
        <v>4108167</v>
      </c>
      <c r="M25" s="35">
        <v>3930335</v>
      </c>
      <c r="N25" s="34">
        <v>3468644</v>
      </c>
      <c r="O25" s="34">
        <v>2908775</v>
      </c>
      <c r="P25" s="34">
        <v>2900918</v>
      </c>
      <c r="Q25" s="34">
        <v>2940783</v>
      </c>
      <c r="R25" s="34">
        <v>2846776</v>
      </c>
      <c r="S25" s="34">
        <v>2950062</v>
      </c>
      <c r="T25" s="34">
        <v>2709224</v>
      </c>
      <c r="U25" s="34">
        <v>2597493</v>
      </c>
      <c r="V25" s="34">
        <v>2616450</v>
      </c>
      <c r="W25" s="34">
        <v>2557320</v>
      </c>
      <c r="X25" s="34">
        <v>2511537</v>
      </c>
    </row>
    <row r="26" spans="1:24" ht="14.25">
      <c r="A26" s="3"/>
      <c r="B26" s="33"/>
      <c r="C26" s="33"/>
      <c r="D26" s="33"/>
      <c r="E26" s="33"/>
      <c r="F26" s="34"/>
      <c r="G26" s="34"/>
      <c r="H26" s="34"/>
      <c r="I26" s="34"/>
      <c r="J26" s="34"/>
      <c r="K26" s="34"/>
      <c r="L26" s="34"/>
      <c r="M26" s="35"/>
      <c r="N26" s="34"/>
      <c r="O26" s="34"/>
      <c r="P26" s="34"/>
      <c r="Q26" s="34"/>
      <c r="R26" s="34"/>
      <c r="S26" s="34"/>
      <c r="T26" s="34"/>
      <c r="U26" s="34"/>
      <c r="V26" s="34"/>
      <c r="W26" s="34"/>
      <c r="X26" s="34"/>
    </row>
    <row r="27" spans="1:24" ht="16.5">
      <c r="A27" s="3" t="s">
        <v>13</v>
      </c>
      <c r="B27" s="33">
        <f>SUM(B28:B29)</f>
        <v>42567842</v>
      </c>
      <c r="C27" s="33">
        <v>42360538</v>
      </c>
      <c r="D27" s="33">
        <f>SUM(D28:D29)</f>
        <v>42125935</v>
      </c>
      <c r="E27" s="33">
        <f>SUM(E28:E29)</f>
        <v>40877712</v>
      </c>
      <c r="F27" s="34">
        <f>SUM(F28:F29)</f>
        <v>41081670</v>
      </c>
      <c r="G27" s="34">
        <f>SUM(G28:G29)</f>
        <v>41729416</v>
      </c>
      <c r="H27" s="34">
        <f>SUM(H28:H29)</f>
        <v>42349838</v>
      </c>
      <c r="I27" s="34">
        <f>SUM(I28:I29)</f>
        <v>42259969</v>
      </c>
      <c r="J27" s="34">
        <f>SUM(J28:J29)</f>
        <v>41985129</v>
      </c>
      <c r="K27" s="34">
        <f>SUM(K28:K29)</f>
        <v>36344948</v>
      </c>
      <c r="L27" s="34">
        <f>SUM(L28:L29)</f>
        <v>33614315</v>
      </c>
      <c r="M27" s="35">
        <v>33566635</v>
      </c>
      <c r="N27" s="34">
        <f>SUM(N28:N29)</f>
        <v>31076996</v>
      </c>
      <c r="O27" s="38">
        <f>SUM(O28:O29)</f>
        <v>26877370</v>
      </c>
      <c r="P27" s="38">
        <f>SUM(P28:P29)</f>
        <v>25744055</v>
      </c>
      <c r="Q27" s="38">
        <f>SUM(Q28:Q29)</f>
        <v>26132612</v>
      </c>
      <c r="R27" s="38">
        <f>SUM(R28:R29)</f>
        <v>25968894</v>
      </c>
      <c r="S27" s="38">
        <f>SUM(S28:S29)</f>
        <v>25983778</v>
      </c>
      <c r="T27" s="38">
        <f>SUM(T28:T29)</f>
        <v>25354260</v>
      </c>
      <c r="U27" s="38">
        <f>SUM(U28:U29)</f>
        <v>23936608</v>
      </c>
      <c r="V27" s="30">
        <v>21295550</v>
      </c>
      <c r="W27" s="32">
        <v>19718789</v>
      </c>
      <c r="X27" s="32">
        <v>20030500</v>
      </c>
    </row>
    <row r="28" spans="1:24" ht="14.25">
      <c r="A28" s="3" t="s">
        <v>3</v>
      </c>
      <c r="B28" s="39">
        <v>30771700</v>
      </c>
      <c r="C28" s="39">
        <v>30788573</v>
      </c>
      <c r="D28" s="39">
        <v>30412962</v>
      </c>
      <c r="E28" s="39">
        <v>29645988</v>
      </c>
      <c r="F28" s="40">
        <v>29602099</v>
      </c>
      <c r="G28" s="40">
        <v>29796956</v>
      </c>
      <c r="H28" s="40">
        <v>29728867</v>
      </c>
      <c r="I28" s="40">
        <v>30102255</v>
      </c>
      <c r="J28" s="40">
        <v>29948715</v>
      </c>
      <c r="K28" s="40">
        <v>24813461</v>
      </c>
      <c r="L28" s="34">
        <v>22527981</v>
      </c>
      <c r="M28" s="35">
        <v>22528684</v>
      </c>
      <c r="N28" s="34">
        <v>21289062</v>
      </c>
      <c r="O28" s="34">
        <v>19022132</v>
      </c>
      <c r="P28" s="34">
        <v>18412186</v>
      </c>
      <c r="Q28" s="34">
        <v>18527845</v>
      </c>
      <c r="R28" s="34">
        <v>18101746</v>
      </c>
      <c r="S28" s="34">
        <v>17809980</v>
      </c>
      <c r="T28" s="34">
        <v>17271707</v>
      </c>
      <c r="U28" s="34">
        <v>16153635</v>
      </c>
      <c r="V28" s="34">
        <v>14198460</v>
      </c>
      <c r="W28" s="34">
        <v>13212626</v>
      </c>
      <c r="X28" s="34">
        <v>13687908</v>
      </c>
    </row>
    <row r="29" spans="1:24" ht="14.25">
      <c r="A29" s="3" t="s">
        <v>4</v>
      </c>
      <c r="B29" s="39">
        <v>11796142</v>
      </c>
      <c r="C29" s="39">
        <v>11571965</v>
      </c>
      <c r="D29" s="39">
        <v>11712973</v>
      </c>
      <c r="E29" s="39">
        <v>11231724</v>
      </c>
      <c r="F29" s="40">
        <v>11479571</v>
      </c>
      <c r="G29" s="40">
        <v>11932460</v>
      </c>
      <c r="H29" s="40">
        <v>12620971</v>
      </c>
      <c r="I29" s="40">
        <v>12157714</v>
      </c>
      <c r="J29" s="40">
        <v>12036414</v>
      </c>
      <c r="K29" s="40">
        <v>11531487</v>
      </c>
      <c r="L29" s="34">
        <v>11086334</v>
      </c>
      <c r="M29" s="35">
        <v>11037951</v>
      </c>
      <c r="N29" s="34">
        <v>9787934</v>
      </c>
      <c r="O29" s="34">
        <v>7855238</v>
      </c>
      <c r="P29" s="34">
        <v>7331869</v>
      </c>
      <c r="Q29" s="34">
        <v>7604767</v>
      </c>
      <c r="R29" s="34">
        <v>7867148</v>
      </c>
      <c r="S29" s="34">
        <v>8173798</v>
      </c>
      <c r="T29" s="34">
        <v>8082553</v>
      </c>
      <c r="U29" s="34">
        <v>7782973</v>
      </c>
      <c r="V29" s="34">
        <v>7097090</v>
      </c>
      <c r="W29" s="34">
        <v>6506163</v>
      </c>
      <c r="X29" s="34">
        <v>6342592</v>
      </c>
    </row>
    <row r="30" spans="1:24" ht="14.25">
      <c r="A30" s="3"/>
      <c r="B30" s="33"/>
      <c r="C30" s="33"/>
      <c r="D30" s="33"/>
      <c r="E30" s="33"/>
      <c r="F30" s="34"/>
      <c r="G30" s="34"/>
      <c r="H30" s="34"/>
      <c r="I30" s="34"/>
      <c r="J30" s="34"/>
      <c r="K30" s="34"/>
      <c r="L30" s="34"/>
      <c r="M30" s="35"/>
      <c r="N30" s="34"/>
      <c r="O30" s="34"/>
      <c r="P30" s="34"/>
      <c r="Q30" s="34"/>
      <c r="R30" s="30"/>
      <c r="S30" s="34"/>
      <c r="T30" s="30"/>
      <c r="U30" s="34"/>
      <c r="V30" s="34"/>
      <c r="W30" s="34"/>
      <c r="X30" s="34"/>
    </row>
    <row r="31" spans="1:24" ht="16.5">
      <c r="A31" s="3" t="s">
        <v>14</v>
      </c>
      <c r="B31" s="33">
        <f>SUM(B32:B33)</f>
        <v>11756745</v>
      </c>
      <c r="C31" s="33">
        <v>9936322</v>
      </c>
      <c r="D31" s="33">
        <f>SUM(D32:D33)</f>
        <v>9567532</v>
      </c>
      <c r="E31" s="33">
        <f>SUM(E32:E33)</f>
        <v>8942229</v>
      </c>
      <c r="F31" s="34">
        <f>SUM(F32:F33)</f>
        <v>8753094</v>
      </c>
      <c r="G31" s="34">
        <f>SUM(G32:G33)</f>
        <v>8181345</v>
      </c>
      <c r="H31" s="34">
        <f>SUM(H32:H33)</f>
        <v>7925581</v>
      </c>
      <c r="I31" s="34">
        <f>SUM(I32:I33)</f>
        <v>7925581</v>
      </c>
      <c r="J31" s="34">
        <f>SUM(J32:J33)</f>
        <v>6582502</v>
      </c>
      <c r="K31" s="34">
        <f>SUM(K32:K33)</f>
        <v>6720884</v>
      </c>
      <c r="L31" s="34">
        <f>SUM(L32:L33)</f>
        <v>6698546</v>
      </c>
      <c r="M31" s="35">
        <v>6803007</v>
      </c>
      <c r="N31" s="34">
        <v>6210992</v>
      </c>
      <c r="O31" s="34">
        <v>4643354</v>
      </c>
      <c r="P31" s="34">
        <v>4404839</v>
      </c>
      <c r="Q31" s="34">
        <v>4597814</v>
      </c>
      <c r="R31" s="30">
        <v>4509375</v>
      </c>
      <c r="S31" s="34">
        <v>4451917</v>
      </c>
      <c r="T31" s="30">
        <v>4302811</v>
      </c>
      <c r="U31" s="30">
        <v>4262309</v>
      </c>
      <c r="V31" s="30">
        <v>8981623</v>
      </c>
      <c r="W31" s="32">
        <v>12835489</v>
      </c>
      <c r="X31" s="32">
        <v>12492736</v>
      </c>
    </row>
    <row r="32" spans="1:24" ht="14.25">
      <c r="A32" s="3" t="s">
        <v>3</v>
      </c>
      <c r="B32" s="39">
        <v>78276</v>
      </c>
      <c r="C32" s="39">
        <v>80380</v>
      </c>
      <c r="D32" s="39">
        <v>80403</v>
      </c>
      <c r="E32" s="39">
        <v>77680</v>
      </c>
      <c r="F32" s="40">
        <v>80894</v>
      </c>
      <c r="G32" s="40">
        <v>86484</v>
      </c>
      <c r="H32" s="40">
        <v>86567</v>
      </c>
      <c r="I32" s="40">
        <v>86567</v>
      </c>
      <c r="J32" s="40">
        <v>98064</v>
      </c>
      <c r="K32" s="40">
        <v>95953</v>
      </c>
      <c r="L32" s="34">
        <v>104358</v>
      </c>
      <c r="M32" s="37">
        <v>118296</v>
      </c>
      <c r="N32" s="32">
        <v>88976</v>
      </c>
      <c r="O32" s="32">
        <v>0</v>
      </c>
      <c r="P32" s="32">
        <v>0</v>
      </c>
      <c r="Q32" s="32">
        <v>0</v>
      </c>
      <c r="R32" s="32">
        <v>0</v>
      </c>
      <c r="S32" s="32">
        <v>0</v>
      </c>
      <c r="T32" s="32">
        <v>0</v>
      </c>
      <c r="U32" s="32">
        <v>0</v>
      </c>
      <c r="V32" s="34">
        <v>5094374</v>
      </c>
      <c r="W32" s="34">
        <v>9596145</v>
      </c>
      <c r="X32" s="34">
        <v>9345118</v>
      </c>
    </row>
    <row r="33" spans="1:24" ht="14.25">
      <c r="A33" s="3" t="s">
        <v>4</v>
      </c>
      <c r="B33" s="39">
        <v>11678469</v>
      </c>
      <c r="C33" s="39">
        <v>9855942</v>
      </c>
      <c r="D33" s="39">
        <v>9487129</v>
      </c>
      <c r="E33" s="39">
        <v>8864549</v>
      </c>
      <c r="F33" s="40">
        <v>8672200</v>
      </c>
      <c r="G33" s="40">
        <v>8094861</v>
      </c>
      <c r="H33" s="40">
        <v>7839014</v>
      </c>
      <c r="I33" s="40">
        <v>7839014</v>
      </c>
      <c r="J33" s="40">
        <v>6484438</v>
      </c>
      <c r="K33" s="40">
        <v>6624931</v>
      </c>
      <c r="L33" s="34">
        <v>6594188</v>
      </c>
      <c r="M33" s="35">
        <v>6684711</v>
      </c>
      <c r="N33" s="34">
        <v>6122016</v>
      </c>
      <c r="O33" s="34">
        <v>4643354</v>
      </c>
      <c r="P33" s="34">
        <v>4404839</v>
      </c>
      <c r="Q33" s="34">
        <v>4597814</v>
      </c>
      <c r="R33" s="34">
        <v>4509375</v>
      </c>
      <c r="S33" s="34">
        <v>4451917</v>
      </c>
      <c r="T33" s="34">
        <v>4302811</v>
      </c>
      <c r="U33" s="34">
        <v>4262309</v>
      </c>
      <c r="V33" s="34">
        <v>3887249</v>
      </c>
      <c r="W33" s="34">
        <v>3239344</v>
      </c>
      <c r="X33" s="34">
        <v>3147618</v>
      </c>
    </row>
    <row r="34" spans="1:24" ht="14.25">
      <c r="A34" s="3"/>
      <c r="B34" s="33"/>
      <c r="C34" s="33"/>
      <c r="D34" s="33"/>
      <c r="E34" s="33"/>
      <c r="F34" s="34"/>
      <c r="G34" s="34"/>
      <c r="H34" s="34"/>
      <c r="I34" s="34"/>
      <c r="J34" s="34"/>
      <c r="K34" s="34"/>
      <c r="L34" s="34"/>
      <c r="M34" s="35"/>
      <c r="N34" s="34"/>
      <c r="O34" s="34"/>
      <c r="P34" s="34"/>
      <c r="Q34" s="34"/>
      <c r="R34" s="34"/>
      <c r="S34" s="34"/>
      <c r="T34" s="34"/>
      <c r="U34" s="34"/>
      <c r="V34" s="34"/>
      <c r="W34" s="34"/>
      <c r="X34" s="34"/>
    </row>
    <row r="35" spans="1:24" ht="14.25">
      <c r="A35" s="3" t="s">
        <v>7</v>
      </c>
      <c r="B35" s="33">
        <f>SUM(B36:B37)</f>
        <v>25209029</v>
      </c>
      <c r="C35" s="33">
        <v>24882077</v>
      </c>
      <c r="D35" s="33">
        <f>SUM(D36:D37)</f>
        <v>24613692</v>
      </c>
      <c r="E35" s="33">
        <f>SUM(E36:E37)</f>
        <v>23877215</v>
      </c>
      <c r="F35" s="34">
        <f>SUM(F36:F37)</f>
        <v>23653390</v>
      </c>
      <c r="G35" s="34">
        <f>SUM(G36:G37)</f>
        <v>23531990</v>
      </c>
      <c r="H35" s="34">
        <f>SUM(H36:H37)</f>
        <v>23833971</v>
      </c>
      <c r="I35" s="34">
        <f>SUM(I36:I37)</f>
        <v>23837172</v>
      </c>
      <c r="J35" s="34">
        <f>SUM(J36:J37)</f>
        <v>23666315</v>
      </c>
      <c r="K35" s="34">
        <f>SUM(K36:K37)</f>
        <v>18397289</v>
      </c>
      <c r="L35" s="34">
        <f>SUM(L36:L37)</f>
        <v>15763305</v>
      </c>
      <c r="M35" s="35">
        <v>15759519</v>
      </c>
      <c r="N35" s="34">
        <f>SUM(N36:N37)</f>
        <v>14339736</v>
      </c>
      <c r="O35" s="38">
        <f>SUM(O36:O37)</f>
        <v>11396791</v>
      </c>
      <c r="P35" s="38">
        <f>SUM(P36:P37)</f>
        <v>10876729</v>
      </c>
      <c r="Q35" s="38">
        <f>SUM(Q36:Q37)</f>
        <v>10542639</v>
      </c>
      <c r="R35" s="38">
        <f>SUM(R36:R37)</f>
        <v>10136406</v>
      </c>
      <c r="S35" s="38">
        <f>SUM(S36:S37)</f>
        <v>9938875</v>
      </c>
      <c r="T35" s="38">
        <f>SUM(T36:T37)</f>
        <v>9413920</v>
      </c>
      <c r="U35" s="38">
        <f>SUM(U36:U37)</f>
        <v>9005265</v>
      </c>
      <c r="V35" s="30">
        <v>8347099</v>
      </c>
      <c r="W35" s="32">
        <v>7985722</v>
      </c>
      <c r="X35" s="32">
        <v>7470012</v>
      </c>
    </row>
    <row r="36" spans="1:24" ht="14.25">
      <c r="A36" s="3" t="s">
        <v>3</v>
      </c>
      <c r="B36" s="39">
        <v>20333122</v>
      </c>
      <c r="C36" s="39">
        <v>20078341</v>
      </c>
      <c r="D36" s="39">
        <v>19933831</v>
      </c>
      <c r="E36" s="39">
        <v>19403860</v>
      </c>
      <c r="F36" s="40">
        <v>19381187</v>
      </c>
      <c r="G36" s="40">
        <v>19409410</v>
      </c>
      <c r="H36" s="40">
        <v>19816075</v>
      </c>
      <c r="I36" s="40">
        <v>20108918</v>
      </c>
      <c r="J36" s="40">
        <v>20191856</v>
      </c>
      <c r="K36" s="40">
        <v>15198901</v>
      </c>
      <c r="L36" s="34">
        <v>12757777</v>
      </c>
      <c r="M36" s="35">
        <v>12789089</v>
      </c>
      <c r="N36" s="34">
        <v>11567220</v>
      </c>
      <c r="O36" s="34">
        <v>9149613</v>
      </c>
      <c r="P36" s="34">
        <v>8747161</v>
      </c>
      <c r="Q36" s="34">
        <v>8572145</v>
      </c>
      <c r="R36" s="34">
        <v>8215493</v>
      </c>
      <c r="S36" s="34">
        <v>8036326</v>
      </c>
      <c r="T36" s="34">
        <v>7555955</v>
      </c>
      <c r="U36" s="34">
        <v>7220178</v>
      </c>
      <c r="V36" s="34">
        <v>6619018</v>
      </c>
      <c r="W36" s="34">
        <v>6368774</v>
      </c>
      <c r="X36" s="34">
        <v>5946064</v>
      </c>
    </row>
    <row r="37" spans="1:24" ht="14.25">
      <c r="A37" s="3" t="s">
        <v>4</v>
      </c>
      <c r="B37" s="39">
        <v>4875907</v>
      </c>
      <c r="C37" s="39">
        <v>4803736</v>
      </c>
      <c r="D37" s="39">
        <v>4679861</v>
      </c>
      <c r="E37" s="39">
        <v>4473355</v>
      </c>
      <c r="F37" s="40">
        <v>4272203</v>
      </c>
      <c r="G37" s="40">
        <v>4122580</v>
      </c>
      <c r="H37" s="40">
        <v>4017896</v>
      </c>
      <c r="I37" s="40">
        <v>3728254</v>
      </c>
      <c r="J37" s="40">
        <v>3474459</v>
      </c>
      <c r="K37" s="40">
        <v>3198388</v>
      </c>
      <c r="L37" s="34">
        <v>3005528</v>
      </c>
      <c r="M37" s="35">
        <v>2970430</v>
      </c>
      <c r="N37" s="34">
        <v>2772516</v>
      </c>
      <c r="O37" s="34">
        <v>2247178</v>
      </c>
      <c r="P37" s="34">
        <v>2129568</v>
      </c>
      <c r="Q37" s="34">
        <v>1970494</v>
      </c>
      <c r="R37" s="34">
        <v>1920913</v>
      </c>
      <c r="S37" s="34">
        <v>1902549</v>
      </c>
      <c r="T37" s="34">
        <v>1857965</v>
      </c>
      <c r="U37" s="34">
        <v>1785087</v>
      </c>
      <c r="V37" s="34">
        <v>1728081</v>
      </c>
      <c r="W37" s="34">
        <v>1616948</v>
      </c>
      <c r="X37" s="34">
        <v>1523948</v>
      </c>
    </row>
    <row r="38" spans="1:24" ht="14.25">
      <c r="A38" s="3"/>
      <c r="B38" s="39"/>
      <c r="C38" s="39"/>
      <c r="D38" s="39"/>
      <c r="E38" s="39"/>
      <c r="F38" s="40"/>
      <c r="G38" s="40"/>
      <c r="H38" s="40"/>
      <c r="I38" s="40"/>
      <c r="J38" s="40"/>
      <c r="K38" s="40"/>
      <c r="L38" s="34"/>
      <c r="M38" s="35"/>
      <c r="N38" s="34"/>
      <c r="O38" s="34"/>
      <c r="P38" s="34"/>
      <c r="Q38" s="34"/>
      <c r="R38" s="34"/>
      <c r="S38" s="34"/>
      <c r="T38" s="34"/>
      <c r="U38" s="34"/>
      <c r="V38" s="34"/>
      <c r="W38" s="34"/>
      <c r="X38" s="34"/>
    </row>
    <row r="39" spans="1:24" ht="16.5">
      <c r="A39" s="3" t="s">
        <v>17</v>
      </c>
      <c r="B39" s="39" t="s">
        <v>20</v>
      </c>
      <c r="C39" s="39" t="s">
        <v>20</v>
      </c>
      <c r="D39" s="39" t="s">
        <v>20</v>
      </c>
      <c r="E39" s="39" t="s">
        <v>20</v>
      </c>
      <c r="F39" s="39" t="s">
        <v>20</v>
      </c>
      <c r="G39" s="39" t="s">
        <v>20</v>
      </c>
      <c r="H39" s="39" t="s">
        <v>20</v>
      </c>
      <c r="I39" s="39" t="s">
        <v>20</v>
      </c>
      <c r="J39" s="39" t="s">
        <v>20</v>
      </c>
      <c r="K39" s="39" t="s">
        <v>20</v>
      </c>
      <c r="L39" s="34">
        <f>SUM(L40:L41)</f>
        <v>717</v>
      </c>
      <c r="M39" s="34">
        <f>SUM(M40:M41)</f>
        <v>6841626</v>
      </c>
      <c r="N39" s="34">
        <f>SUM(N40:N41)</f>
        <v>7466512</v>
      </c>
      <c r="O39" s="38">
        <f>SUM(O40:O41)</f>
        <v>6039267</v>
      </c>
      <c r="P39" s="38">
        <f>SUM(P40:P41)</f>
        <v>5681140</v>
      </c>
      <c r="Q39" s="38">
        <f>SUM(Q40:Q41)</f>
        <v>5309690</v>
      </c>
      <c r="R39" s="38">
        <f>SUM(R40:R41)</f>
        <v>5313062</v>
      </c>
      <c r="S39" s="38">
        <f>SUM(S40:S41)</f>
        <v>5648274</v>
      </c>
      <c r="T39" s="38">
        <f>SUM(T40:T41)</f>
        <v>5529286</v>
      </c>
      <c r="U39" s="38">
        <f>SUM(U40:U41)</f>
        <v>5139679</v>
      </c>
      <c r="V39" s="30">
        <v>5001225</v>
      </c>
      <c r="W39" s="32">
        <v>4802375</v>
      </c>
      <c r="X39" s="32">
        <v>4546895</v>
      </c>
    </row>
    <row r="40" spans="1:24" ht="14.25">
      <c r="A40" s="3" t="s">
        <v>3</v>
      </c>
      <c r="B40" s="39" t="s">
        <v>20</v>
      </c>
      <c r="C40" s="39" t="s">
        <v>20</v>
      </c>
      <c r="D40" s="39" t="s">
        <v>20</v>
      </c>
      <c r="E40" s="39" t="s">
        <v>20</v>
      </c>
      <c r="F40" s="39" t="s">
        <v>20</v>
      </c>
      <c r="G40" s="39" t="s">
        <v>20</v>
      </c>
      <c r="H40" s="39" t="s">
        <v>20</v>
      </c>
      <c r="I40" s="39" t="s">
        <v>20</v>
      </c>
      <c r="J40" s="39" t="s">
        <v>20</v>
      </c>
      <c r="K40" s="39" t="s">
        <v>20</v>
      </c>
      <c r="L40" s="34">
        <v>717</v>
      </c>
      <c r="M40" s="34">
        <v>4211469</v>
      </c>
      <c r="N40" s="34">
        <v>4570157</v>
      </c>
      <c r="O40" s="34">
        <v>3733412</v>
      </c>
      <c r="P40" s="34">
        <v>3487336</v>
      </c>
      <c r="Q40" s="34">
        <v>3225263</v>
      </c>
      <c r="R40" s="34">
        <v>3228501</v>
      </c>
      <c r="S40" s="34">
        <v>3408499</v>
      </c>
      <c r="T40" s="34">
        <v>3289205</v>
      </c>
      <c r="U40" s="34">
        <v>3180361</v>
      </c>
      <c r="V40" s="34">
        <v>3157069</v>
      </c>
      <c r="W40" s="34">
        <v>3079670</v>
      </c>
      <c r="X40" s="34">
        <v>2932066</v>
      </c>
    </row>
    <row r="41" spans="1:24" ht="14.25">
      <c r="A41" s="3" t="s">
        <v>4</v>
      </c>
      <c r="B41" s="39" t="s">
        <v>20</v>
      </c>
      <c r="C41" s="39" t="s">
        <v>20</v>
      </c>
      <c r="D41" s="39" t="s">
        <v>20</v>
      </c>
      <c r="E41" s="39" t="s">
        <v>20</v>
      </c>
      <c r="F41" s="39" t="s">
        <v>20</v>
      </c>
      <c r="G41" s="39" t="s">
        <v>20</v>
      </c>
      <c r="H41" s="39" t="s">
        <v>20</v>
      </c>
      <c r="I41" s="39" t="s">
        <v>20</v>
      </c>
      <c r="J41" s="39" t="s">
        <v>20</v>
      </c>
      <c r="K41" s="39" t="s">
        <v>20</v>
      </c>
      <c r="L41" s="32">
        <v>0</v>
      </c>
      <c r="M41" s="34">
        <v>2630157</v>
      </c>
      <c r="N41" s="34">
        <v>2896355</v>
      </c>
      <c r="O41" s="34">
        <v>2305855</v>
      </c>
      <c r="P41" s="34">
        <v>2193804</v>
      </c>
      <c r="Q41" s="34">
        <v>2084427</v>
      </c>
      <c r="R41" s="34">
        <v>2084561</v>
      </c>
      <c r="S41" s="34">
        <v>2239775</v>
      </c>
      <c r="T41" s="34">
        <v>2240081</v>
      </c>
      <c r="U41" s="34">
        <v>1959318</v>
      </c>
      <c r="V41" s="34">
        <v>1844156</v>
      </c>
      <c r="W41" s="34">
        <v>1722705</v>
      </c>
      <c r="X41" s="34">
        <v>1614829</v>
      </c>
    </row>
    <row r="42" spans="1:24" ht="14.25">
      <c r="A42" s="3"/>
      <c r="B42" s="39"/>
      <c r="C42" s="39"/>
      <c r="D42" s="39"/>
      <c r="E42" s="39"/>
      <c r="F42" s="40"/>
      <c r="G42" s="40"/>
      <c r="H42" s="40"/>
      <c r="I42" s="40"/>
      <c r="J42" s="40"/>
      <c r="K42" s="40"/>
      <c r="L42" s="34"/>
      <c r="M42" s="34"/>
      <c r="N42" s="34"/>
      <c r="O42" s="34"/>
      <c r="P42" s="34"/>
      <c r="Q42" s="34"/>
      <c r="R42" s="34"/>
      <c r="S42" s="34"/>
      <c r="T42" s="34"/>
      <c r="U42" s="34"/>
      <c r="V42" s="34"/>
      <c r="W42" s="34"/>
      <c r="X42" s="34"/>
    </row>
    <row r="43" spans="1:24" ht="16.5">
      <c r="A43" s="3" t="s">
        <v>18</v>
      </c>
      <c r="B43" s="39" t="s">
        <v>20</v>
      </c>
      <c r="C43" s="39" t="s">
        <v>20</v>
      </c>
      <c r="D43" s="39" t="s">
        <v>20</v>
      </c>
      <c r="E43" s="39" t="s">
        <v>20</v>
      </c>
      <c r="F43" s="39" t="s">
        <v>20</v>
      </c>
      <c r="G43" s="39" t="s">
        <v>20</v>
      </c>
      <c r="H43" s="39" t="s">
        <v>20</v>
      </c>
      <c r="I43" s="39" t="s">
        <v>20</v>
      </c>
      <c r="J43" s="39" t="s">
        <v>20</v>
      </c>
      <c r="K43" s="39" t="s">
        <v>20</v>
      </c>
      <c r="L43" s="33">
        <f>SUM(L44:L45)</f>
        <v>678</v>
      </c>
      <c r="M43" s="33">
        <f>SUM(M44:M45)</f>
        <v>5839582</v>
      </c>
      <c r="N43" s="34">
        <f>SUM(N44:N45)</f>
        <v>6448574</v>
      </c>
      <c r="O43" s="38">
        <f>SUM(O44:O45)</f>
        <v>5442021</v>
      </c>
      <c r="P43" s="38">
        <f>SUM(P44:P45)</f>
        <v>5184326</v>
      </c>
      <c r="Q43" s="38">
        <f>SUM(Q44:Q45)</f>
        <v>5040548</v>
      </c>
      <c r="R43" s="38">
        <f>SUM(R44:R45)</f>
        <v>4892744</v>
      </c>
      <c r="S43" s="38">
        <f>SUM(S44:S45)</f>
        <v>4753860</v>
      </c>
      <c r="T43" s="38">
        <f>SUM(T44:T45)</f>
        <v>4498254</v>
      </c>
      <c r="U43" s="38">
        <f>SUM(U44:U45)</f>
        <v>4376463</v>
      </c>
      <c r="V43" s="30">
        <v>4424205</v>
      </c>
      <c r="W43" s="32">
        <v>4224017</v>
      </c>
      <c r="X43" s="32">
        <v>3765742</v>
      </c>
    </row>
    <row r="44" spans="1:24" ht="14.25">
      <c r="A44" s="3" t="s">
        <v>3</v>
      </c>
      <c r="B44" s="39" t="s">
        <v>20</v>
      </c>
      <c r="C44" s="39" t="s">
        <v>20</v>
      </c>
      <c r="D44" s="39" t="s">
        <v>20</v>
      </c>
      <c r="E44" s="39" t="s">
        <v>20</v>
      </c>
      <c r="F44" s="39" t="s">
        <v>20</v>
      </c>
      <c r="G44" s="39" t="s">
        <v>20</v>
      </c>
      <c r="H44" s="39" t="s">
        <v>20</v>
      </c>
      <c r="I44" s="39" t="s">
        <v>20</v>
      </c>
      <c r="J44" s="39" t="s">
        <v>20</v>
      </c>
      <c r="K44" s="39" t="s">
        <v>20</v>
      </c>
      <c r="L44" s="34">
        <v>678</v>
      </c>
      <c r="M44" s="34">
        <v>4675478</v>
      </c>
      <c r="N44" s="34">
        <v>5152999</v>
      </c>
      <c r="O44" s="34">
        <v>4334358</v>
      </c>
      <c r="P44" s="34">
        <v>4195506</v>
      </c>
      <c r="Q44" s="34">
        <v>4025919</v>
      </c>
      <c r="R44" s="34">
        <v>3898463</v>
      </c>
      <c r="S44" s="34">
        <v>3748497</v>
      </c>
      <c r="T44" s="34">
        <v>3587611</v>
      </c>
      <c r="U44" s="34">
        <v>3522048</v>
      </c>
      <c r="V44" s="34">
        <v>3570116</v>
      </c>
      <c r="W44" s="34">
        <v>3415271</v>
      </c>
      <c r="X44" s="34">
        <v>3055932</v>
      </c>
    </row>
    <row r="45" spans="1:24" ht="14.25">
      <c r="A45" s="3" t="s">
        <v>4</v>
      </c>
      <c r="B45" s="39" t="s">
        <v>20</v>
      </c>
      <c r="C45" s="39" t="s">
        <v>20</v>
      </c>
      <c r="D45" s="39" t="s">
        <v>20</v>
      </c>
      <c r="E45" s="39" t="s">
        <v>20</v>
      </c>
      <c r="F45" s="39" t="s">
        <v>20</v>
      </c>
      <c r="G45" s="39" t="s">
        <v>20</v>
      </c>
      <c r="H45" s="39" t="s">
        <v>20</v>
      </c>
      <c r="I45" s="39" t="s">
        <v>20</v>
      </c>
      <c r="J45" s="39" t="s">
        <v>20</v>
      </c>
      <c r="K45" s="39" t="s">
        <v>20</v>
      </c>
      <c r="L45" s="32">
        <v>0</v>
      </c>
      <c r="M45" s="34">
        <v>1164104</v>
      </c>
      <c r="N45" s="34">
        <v>1295575</v>
      </c>
      <c r="O45" s="34">
        <v>1107663</v>
      </c>
      <c r="P45" s="34">
        <v>988820</v>
      </c>
      <c r="Q45" s="34">
        <v>1014629</v>
      </c>
      <c r="R45" s="34">
        <v>994281</v>
      </c>
      <c r="S45" s="34">
        <v>1005363</v>
      </c>
      <c r="T45" s="34">
        <v>910643</v>
      </c>
      <c r="U45" s="34">
        <v>854415</v>
      </c>
      <c r="V45" s="34">
        <v>854089</v>
      </c>
      <c r="W45" s="34">
        <v>808746</v>
      </c>
      <c r="X45" s="34">
        <v>709810</v>
      </c>
    </row>
    <row r="46" spans="1:24" ht="14.25">
      <c r="A46" s="41"/>
      <c r="B46" s="41"/>
      <c r="C46" s="42"/>
      <c r="D46" s="42"/>
      <c r="E46" s="43"/>
      <c r="F46" s="43"/>
      <c r="G46" s="43"/>
      <c r="H46" s="43"/>
      <c r="I46" s="43"/>
      <c r="J46" s="43"/>
      <c r="K46" s="43"/>
      <c r="L46" s="43"/>
      <c r="M46" s="43"/>
      <c r="N46" s="43"/>
      <c r="O46" s="43"/>
      <c r="P46" s="43"/>
      <c r="Q46" s="43"/>
      <c r="R46" s="43"/>
      <c r="S46" s="43"/>
      <c r="T46" s="43"/>
      <c r="U46" s="43"/>
      <c r="V46" s="43"/>
      <c r="W46" s="43"/>
      <c r="X46" s="43"/>
    </row>
    <row r="47" spans="1:4" ht="14.25">
      <c r="A47" s="3" t="s">
        <v>19</v>
      </c>
      <c r="B47" s="19"/>
      <c r="C47" s="22"/>
      <c r="D47" s="22"/>
    </row>
    <row r="48" spans="1:14" ht="30.75" customHeight="1">
      <c r="A48" s="24" t="s">
        <v>22</v>
      </c>
      <c r="B48" s="24"/>
      <c r="C48" s="24"/>
      <c r="D48" s="24"/>
      <c r="E48" s="24"/>
      <c r="F48" s="24"/>
      <c r="G48" s="24"/>
      <c r="H48" s="24"/>
      <c r="I48" s="24"/>
      <c r="J48" s="49"/>
      <c r="K48" s="49"/>
      <c r="L48" s="49"/>
      <c r="M48" s="49"/>
      <c r="N48" s="49"/>
    </row>
    <row r="49" spans="1:14" ht="14.25">
      <c r="A49" s="25"/>
      <c r="B49" s="25"/>
      <c r="C49" s="25"/>
      <c r="D49" s="25"/>
      <c r="E49" s="25"/>
      <c r="F49" s="25"/>
      <c r="G49" s="25"/>
      <c r="H49" s="25"/>
      <c r="I49" s="25"/>
      <c r="J49" s="25"/>
      <c r="K49" s="25"/>
      <c r="L49" s="25"/>
      <c r="M49" s="25"/>
      <c r="N49" s="25"/>
    </row>
    <row r="50" spans="1:2" ht="14.25">
      <c r="A50" s="3" t="s">
        <v>8</v>
      </c>
      <c r="B50" s="3"/>
    </row>
    <row r="51" spans="1:2" ht="14.25">
      <c r="A51" s="3"/>
      <c r="B51" s="3"/>
    </row>
    <row r="52" spans="1:2" ht="14.25">
      <c r="A52" s="15" t="s">
        <v>10</v>
      </c>
      <c r="B52" s="15"/>
    </row>
  </sheetData>
  <sheetProtection/>
  <mergeCells count="1">
    <mergeCell ref="A48:I48"/>
  </mergeCells>
  <printOptions/>
  <pageMargins left="0.7" right="0.7" top="0.75" bottom="0.75" header="0.3" footer="0.3"/>
  <pageSetup horizontalDpi="600" verticalDpi="600" orientation="landscape"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Thruway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noonan</dc:creator>
  <cp:keywords/>
  <dc:description/>
  <cp:lastModifiedBy>Charbonneau, Michele</cp:lastModifiedBy>
  <cp:lastPrinted>2019-07-25T19:01:41Z</cp:lastPrinted>
  <dcterms:created xsi:type="dcterms:W3CDTF">2007-04-11T17:47:42Z</dcterms:created>
  <dcterms:modified xsi:type="dcterms:W3CDTF">2019-07-25T19:03:09Z</dcterms:modified>
  <cp:category/>
  <cp:version/>
  <cp:contentType/>
  <cp:contentStatus/>
</cp:coreProperties>
</file>