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7" sheetId="21" r:id="rId21"/>
  </sheets>
  <definedNames>
    <definedName name="_xlnm.Print_Area" localSheetId="20">'1997'!$A$1:$D$30</definedName>
    <definedName name="_xlnm.Print_Area" localSheetId="19">'1999'!$A$1:$E$32</definedName>
    <definedName name="_xlnm.Print_Area" localSheetId="18">'2000'!$A$1:$D$31</definedName>
    <definedName name="_xlnm.Print_Area" localSheetId="17">'2001'!$A$1:$D$31</definedName>
    <definedName name="_xlnm.Print_Area" localSheetId="16">'2002'!$A$1:$D$32</definedName>
    <definedName name="_xlnm.Print_Area" localSheetId="15">'2003'!$A$1:$D$32</definedName>
    <definedName name="_xlnm.Print_Area" localSheetId="14">'2004'!$A$1:$D$31</definedName>
    <definedName name="_xlnm.Print_Area" localSheetId="13">'2005'!$A$1:$D$31</definedName>
    <definedName name="_xlnm.Print_Area" localSheetId="12">'2006'!$A$1:$D$31</definedName>
    <definedName name="_xlnm.Print_Area" localSheetId="11">'2007'!$A$1:$D$31</definedName>
    <definedName name="_xlnm.Print_Area" localSheetId="10">'2008'!$A$1:$D$32</definedName>
    <definedName name="_xlnm.Print_Area" localSheetId="9">'2009'!$A$1:$D$32</definedName>
    <definedName name="_xlnm.Print_Area" localSheetId="8">'2010'!$A$1:$D$32</definedName>
    <definedName name="_xlnm.Print_Area" localSheetId="7">'2012'!$A$1:$D$34</definedName>
    <definedName name="_xlnm.Print_Area" localSheetId="6">'2013'!$A$1:$D$34</definedName>
    <definedName name="_xlnm.Print_Area" localSheetId="5">'2014'!$A$1:$D$34</definedName>
    <definedName name="_xlnm.Print_Area" localSheetId="4">'2015'!$A$1:$D$38</definedName>
    <definedName name="_xlnm.Print_Area" localSheetId="3">'2016'!$A$1:$D$38</definedName>
    <definedName name="_xlnm.Print_Area" localSheetId="2">'2017'!$A$1:$E$33</definedName>
    <definedName name="_xlnm.Print_Area" localSheetId="1">'2018'!$A$1:$E$33</definedName>
    <definedName name="_xlnm.Print_Area" localSheetId="0">'2019'!$A$1:$E$33</definedName>
  </definedNames>
  <calcPr fullCalcOnLoad="1"/>
</workbook>
</file>

<file path=xl/sharedStrings.xml><?xml version="1.0" encoding="utf-8"?>
<sst xmlns="http://schemas.openxmlformats.org/spreadsheetml/2006/main" count="613" uniqueCount="110">
  <si>
    <t xml:space="preserve">                              Total</t>
  </si>
  <si>
    <t>(millions)</t>
  </si>
  <si>
    <t xml:space="preserve">  Assets</t>
  </si>
  <si>
    <t xml:space="preserve">    Investments</t>
  </si>
  <si>
    <t xml:space="preserve">      Short-Term Investments</t>
  </si>
  <si>
    <t xml:space="preserve">      Domestic Equities</t>
  </si>
  <si>
    <t xml:space="preserve">      International  Equities </t>
  </si>
  <si>
    <t xml:space="preserve">      Private Equities </t>
  </si>
  <si>
    <t xml:space="preserve">      Absolute Return Strategy Investments</t>
  </si>
  <si>
    <t xml:space="preserve">      Real Estate and Mortage Loans</t>
  </si>
  <si>
    <t xml:space="preserve">    Securities Lending Collateral, Invested</t>
  </si>
  <si>
    <t xml:space="preserve">    Forward Foreign Exchange Contracts</t>
  </si>
  <si>
    <t xml:space="preserve">    Receivables, Net of Allowances for Uncollectibles</t>
  </si>
  <si>
    <t xml:space="preserve">    Capital Assets, At Cost, Net of Accumulated Depreciation</t>
  </si>
  <si>
    <t xml:space="preserve">  Liabilities</t>
  </si>
  <si>
    <t xml:space="preserve">    Securities Lending Collateral, Due to Borrowers</t>
  </si>
  <si>
    <t xml:space="preserve">    Accounts Payable — Investments</t>
  </si>
  <si>
    <t xml:space="preserve">    Accounts Payable — Benefits </t>
  </si>
  <si>
    <t xml:space="preserve">    Other Liabilities</t>
  </si>
  <si>
    <t>Net Assets Held In Trust For Pension Benefits</t>
  </si>
  <si>
    <t xml:space="preserve">      Opportunistic Funds</t>
  </si>
  <si>
    <t>Public Employees’ Retirement Systems — Net Position</t>
  </si>
  <si>
    <t xml:space="preserve">      Global Fixed Income</t>
  </si>
  <si>
    <t xml:space="preserve">      Real Assets</t>
  </si>
  <si>
    <t>Employees' Retirement System</t>
  </si>
  <si>
    <t xml:space="preserve">        Police and Fire Retirement System</t>
  </si>
  <si>
    <t xml:space="preserve">                  </t>
  </si>
  <si>
    <t>New York State — As of March 31, 2014</t>
  </si>
  <si>
    <t xml:space="preserve">      Government Bonds</t>
  </si>
  <si>
    <t xml:space="preserve">      Corporate Bonds</t>
  </si>
  <si>
    <t xml:space="preserve">      Exchange Traded Fixed Income Funds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</si>
  <si>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2014.</t>
    </r>
  </si>
  <si>
    <t>Public Employees’ Retirement Systems — Net Assets</t>
  </si>
  <si>
    <t>New York State — As of March 31, 2013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</si>
  <si>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2013.</t>
    </r>
  </si>
  <si>
    <t>New York State — As of March 31, 2012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</si>
  <si>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2012.</t>
    </r>
  </si>
  <si>
    <t>Public Employees Retirement Systems — Net Assets</t>
  </si>
  <si>
    <t>New York State — As of March 31, 2010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</si>
  <si>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2010.</t>
    </r>
  </si>
  <si>
    <t>New York State — As of March 31, 2009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</si>
  <si>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2009.</t>
    </r>
  </si>
  <si>
    <t>Public Employees' Retirement Systems — Net Assets</t>
  </si>
  <si>
    <t>New York State — As of March 31, 2008</t>
  </si>
  <si>
    <t>Assets</t>
  </si>
  <si>
    <t xml:space="preserve">  Investments</t>
  </si>
  <si>
    <t xml:space="preserve">    Short-Term Investments</t>
  </si>
  <si>
    <t xml:space="preserve">    Government Bonds</t>
  </si>
  <si>
    <t xml:space="preserve">    Corporate Bonds</t>
  </si>
  <si>
    <t xml:space="preserve">    Domestic Equities</t>
  </si>
  <si>
    <t xml:space="preserve">    International  Equities </t>
  </si>
  <si>
    <t xml:space="preserve">    Private Equities </t>
  </si>
  <si>
    <t xml:space="preserve">    Absolute Return Strategy Investments</t>
  </si>
  <si>
    <t xml:space="preserve">    Real Estate and Mortage Loans</t>
  </si>
  <si>
    <t xml:space="preserve">  Securities Lending Collateral, Invested</t>
  </si>
  <si>
    <t xml:space="preserve">  Forward Foreign Exchange Contracts</t>
  </si>
  <si>
    <t xml:space="preserve">  Receivables</t>
  </si>
  <si>
    <t xml:space="preserve">  Other Assets</t>
  </si>
  <si>
    <t>Liabilities</t>
  </si>
  <si>
    <t xml:space="preserve">  Investment Purchases</t>
  </si>
  <si>
    <t xml:space="preserve">  Benefits Payable</t>
  </si>
  <si>
    <t xml:space="preserve">  Other Liabilities</t>
  </si>
  <si>
    <t xml:space="preserve">  Securities Lending Collateral, Due to Borrowers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</si>
  <si>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2008.</t>
    </r>
  </si>
  <si>
    <t>New York State — As of March 31, 2007</t>
  </si>
  <si>
    <t xml:space="preserve">    Domestic Stocks</t>
  </si>
  <si>
    <t xml:space="preserve">    International  Stocks</t>
  </si>
  <si>
    <t xml:space="preserve">    Alternative Investments</t>
  </si>
  <si>
    <t xml:space="preserve">    Real Property Owned</t>
  </si>
  <si>
    <t xml:space="preserve">    Mortgage Loans</t>
  </si>
  <si>
    <t xml:space="preserve">                 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</si>
  <si>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2007.</t>
    </r>
  </si>
  <si>
    <t>New York State — As of March 31, 2006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</si>
  <si>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2006.</t>
    </r>
  </si>
  <si>
    <t>New York State — As of March 31, 2005</t>
  </si>
  <si>
    <t xml:space="preserve">    Global Stocks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</si>
  <si>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2005.</t>
    </r>
  </si>
  <si>
    <t>New York State — As of March 31, 2004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</si>
  <si>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2004.</t>
    </r>
  </si>
  <si>
    <t>New York State — As of March 31, 2003</t>
  </si>
  <si>
    <t>(thousands)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</si>
  <si>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2003.</t>
    </r>
  </si>
  <si>
    <t>New York State — As of March 31, 2002</t>
  </si>
  <si>
    <t xml:space="preserve">    International Stocks</t>
  </si>
  <si>
    <t xml:space="preserve">  Benefit Payable</t>
  </si>
  <si>
    <r>
      <t xml:space="preserve">SOURCE: New York State Office of the State Comptroller, </t>
    </r>
    <r>
      <rPr>
        <i/>
        <sz val="11"/>
        <rFont val="Arial"/>
        <family val="2"/>
      </rPr>
      <t>Comptroller's Annual Report for Fiscal Year Ended March 31, 2002</t>
    </r>
    <r>
      <rPr>
        <sz val="11"/>
        <rFont val="Arial"/>
        <family val="2"/>
      </rPr>
      <t>.</t>
    </r>
  </si>
  <si>
    <t>New York State — As of March 31, 2001</t>
  </si>
  <si>
    <t xml:space="preserve">                $ 114,043,511</t>
  </si>
  <si>
    <t xml:space="preserve">                             $   96,463,205</t>
  </si>
  <si>
    <t xml:space="preserve">                   $ 17,580,306</t>
  </si>
  <si>
    <r>
      <t xml:space="preserve">SOURCE: Office of the State Comptroller, </t>
    </r>
    <r>
      <rPr>
        <i/>
        <sz val="11"/>
        <rFont val="Arial"/>
        <family val="2"/>
      </rPr>
      <t>Comptroller's Annual Report GAAP Basis, March 31, 2001</t>
    </r>
    <r>
      <rPr>
        <sz val="11"/>
        <rFont val="Arial"/>
        <family val="2"/>
      </rPr>
      <t>.</t>
    </r>
  </si>
  <si>
    <t>New York State — As of March 31, 2000</t>
  </si>
  <si>
    <r>
      <t xml:space="preserve">SOURCE: Office of the State Comptroller, </t>
    </r>
    <r>
      <rPr>
        <i/>
        <sz val="11"/>
        <rFont val="Arial"/>
        <family val="2"/>
      </rPr>
      <t>Comptroller's Annual Report GAAP Basis, March 31, 2000</t>
    </r>
    <r>
      <rPr>
        <sz val="11"/>
        <rFont val="Arial"/>
        <family val="2"/>
      </rPr>
      <t>.</t>
    </r>
  </si>
  <si>
    <t>New York State — As of March 31, 1999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</si>
  <si>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Report, March 31, 1999</t>
    </r>
    <r>
      <rPr>
        <sz val="11"/>
        <rFont val="Arial"/>
        <family val="2"/>
      </rPr>
      <t>.</t>
    </r>
  </si>
  <si>
    <t>New York State — As of March 31, 1997</t>
  </si>
  <si>
    <t xml:space="preserve">    Short-Term Inves</t>
  </si>
  <si>
    <t xml:space="preserve">    International Bonds</t>
  </si>
  <si>
    <r>
      <t xml:space="preserve">SOURCE: Office of the State Comptroller, </t>
    </r>
    <r>
      <rPr>
        <i/>
        <sz val="11"/>
        <rFont val="Arial"/>
        <family val="2"/>
      </rPr>
      <t>Official Statement of the State of New York, February 13, 1998</t>
    </r>
    <r>
      <rPr>
        <sz val="11"/>
        <rFont val="Arial"/>
        <family val="2"/>
      </rPr>
      <t>.</t>
    </r>
  </si>
  <si>
    <t>New York State — As of March 31, 2015</t>
  </si>
  <si>
    <t>New York State — As of March 31, 2016</t>
  </si>
  <si>
    <t>New York State — As of March 31, 2017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</si>
  <si>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2015.</t>
    </r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</si>
  <si>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Report, for Fiscal Year Ended March 31, 2016,</t>
    </r>
  </si>
  <si>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New York State and Local Retirement System Comprehensive Annual Financial Report, for Fiscal Year Ended March 31, 2016.</t>
    </r>
  </si>
  <si>
    <t>New York State — As of March 31, 2018</t>
  </si>
  <si>
    <t>New York State — As of March 31, 2019</t>
  </si>
  <si>
    <r>
      <t xml:space="preserve">SOURCE: New York State Office of the State Comptroller, </t>
    </r>
    <r>
      <rPr>
        <i/>
        <sz val="11"/>
        <rFont val="Arial"/>
        <family val="2"/>
      </rPr>
      <t xml:space="preserve">State of New York Comprehensive Annual Financial Report, for Fiscal Year Ended March 31, 2018,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New York State and Local Retirement System Comprehensive Annual Financial Report, for Fiscal Year Ended March 31, 2018.</t>
    </r>
  </si>
  <si>
    <r>
      <t xml:space="preserve">SOURCE: New York State Office of the State Comptroller, </t>
    </r>
    <r>
      <rPr>
        <i/>
        <sz val="11"/>
        <rFont val="Arial"/>
        <family val="2"/>
      </rPr>
      <t xml:space="preserve">State of New York Comprehensive Annual Financial Report, for Fiscal Year Ended March 31, 2017,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New York State and Local Retirement System Comprehensive Annual Financial Report, for Fiscal Year Ended March 31, 2017.</t>
    </r>
  </si>
  <si>
    <r>
      <t xml:space="preserve">SOURCE: New York State Office of the State Comptroller, </t>
    </r>
    <r>
      <rPr>
        <i/>
        <sz val="11"/>
        <rFont val="Arial"/>
        <family val="2"/>
      </rPr>
      <t xml:space="preserve">State of New York Comprehensive Annual Financial Report, for Fiscal Year Ended March 31, 2019,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New York State and Local Retirement System Comprehensive Annual Financial Report, for Fiscal Year Ended March 31, 2019.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</si>
</sst>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47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37" fontId="0" fillId="2" borderId="0" xfId="0" applyNumberFormat="1" applyAlignment="1">
      <alignment/>
    </xf>
    <xf numFmtId="3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5" fontId="5" fillId="0" borderId="0" xfId="0" applyNumberFormat="1" applyFont="1" applyFill="1" applyAlignment="1" applyProtection="1">
      <alignment/>
      <protection locked="0"/>
    </xf>
    <xf numFmtId="5" fontId="6" fillId="0" borderId="0" xfId="0" applyNumberFormat="1" applyFont="1" applyFill="1" applyAlignment="1" applyProtection="1">
      <alignment/>
      <protection locked="0"/>
    </xf>
    <xf numFmtId="37" fontId="6" fillId="0" borderId="1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left"/>
    </xf>
    <xf numFmtId="5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5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5" fontId="7" fillId="0" borderId="0" xfId="0" applyNumberFormat="1" applyFont="1" applyFill="1" applyAlignment="1" applyProtection="1">
      <alignment/>
      <protection locked="0"/>
    </xf>
    <xf numFmtId="5" fontId="8" fillId="0" borderId="0" xfId="0" applyNumberFormat="1" applyFont="1" applyFill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right" wrapText="1"/>
      <protection locked="0"/>
    </xf>
    <xf numFmtId="166" fontId="6" fillId="0" borderId="0" xfId="0" applyNumberFormat="1" applyFont="1" applyFill="1" applyAlignment="1" quotePrefix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right"/>
    </xf>
    <xf numFmtId="0" fontId="6" fillId="0" borderId="13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right" wrapText="1"/>
      <protection locked="0"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" fontId="6" fillId="2" borderId="0" xfId="0" applyNumberFormat="1" applyFont="1" applyAlignment="1">
      <alignment/>
    </xf>
    <xf numFmtId="166" fontId="6" fillId="2" borderId="0" xfId="0" applyNumberFormat="1" applyFont="1" applyAlignment="1">
      <alignment/>
    </xf>
    <xf numFmtId="37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/>
    </xf>
    <xf numFmtId="5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 applyProtection="1">
      <alignment/>
      <protection locked="0"/>
    </xf>
    <xf numFmtId="37" fontId="6" fillId="2" borderId="0" xfId="0" applyNumberFormat="1" applyFont="1" applyAlignment="1">
      <alignment/>
    </xf>
    <xf numFmtId="37" fontId="6" fillId="2" borderId="0" xfId="0" applyNumberFormat="1" applyFont="1" applyAlignment="1">
      <alignment horizontal="right"/>
    </xf>
    <xf numFmtId="5" fontId="6" fillId="2" borderId="12" xfId="0" applyNumberFormat="1" applyFont="1" applyBorder="1" applyAlignment="1" applyProtection="1">
      <alignment/>
      <protection locked="0"/>
    </xf>
    <xf numFmtId="3" fontId="6" fillId="2" borderId="12" xfId="0" applyNumberFormat="1" applyFont="1" applyBorder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5" fontId="10" fillId="2" borderId="0" xfId="0" applyNumberFormat="1" applyFont="1" applyAlignment="1" applyProtection="1">
      <alignment/>
      <protection locked="0"/>
    </xf>
    <xf numFmtId="166" fontId="6" fillId="2" borderId="0" xfId="0" applyNumberFormat="1" applyFont="1" applyAlignment="1" quotePrefix="1">
      <alignment horizontal="right"/>
    </xf>
    <xf numFmtId="166" fontId="6" fillId="2" borderId="0" xfId="0" applyNumberFormat="1" applyFont="1" applyAlignment="1">
      <alignment horizontal="right"/>
    </xf>
    <xf numFmtId="37" fontId="6" fillId="2" borderId="0" xfId="0" applyNumberFormat="1" applyFont="1" applyAlignment="1">
      <alignment horizontal="left" indent="1"/>
    </xf>
    <xf numFmtId="37" fontId="6" fillId="0" borderId="0" xfId="0" applyNumberFormat="1" applyFont="1" applyFill="1" applyAlignment="1">
      <alignment horizontal="left" indent="1"/>
    </xf>
    <xf numFmtId="0" fontId="6" fillId="0" borderId="14" xfId="0" applyNumberFormat="1" applyFont="1" applyFill="1" applyBorder="1" applyAlignment="1">
      <alignment horizontal="center"/>
    </xf>
    <xf numFmtId="5" fontId="6" fillId="0" borderId="0" xfId="0" applyNumberFormat="1" applyFont="1" applyFill="1" applyAlignment="1" applyProtection="1">
      <alignment horizontal="left" wrapText="1"/>
      <protection locked="0"/>
    </xf>
    <xf numFmtId="5" fontId="6" fillId="2" borderId="0" xfId="0" applyNumberFormat="1" applyFont="1" applyAlignment="1" applyProtection="1">
      <alignment horizontal="left" wrapText="1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showOutlineSymbols="0" zoomScalePageLayoutView="0" workbookViewId="0" topLeftCell="A1">
      <selection activeCell="A1" sqref="A1"/>
    </sheetView>
  </sheetViews>
  <sheetFormatPr defaultColWidth="13.77734375" defaultRowHeight="15.75"/>
  <cols>
    <col min="1" max="1" width="47.10546875" style="3" customWidth="1"/>
    <col min="2" max="4" width="13.77734375" style="3" customWidth="1"/>
    <col min="5" max="16384" width="13.77734375" style="3" customWidth="1"/>
  </cols>
  <sheetData>
    <row r="1" spans="1:7" ht="20.25">
      <c r="A1" s="21" t="s">
        <v>21</v>
      </c>
      <c r="B1" s="21"/>
      <c r="C1" s="21"/>
      <c r="D1" s="21"/>
      <c r="E1" s="5"/>
      <c r="F1" s="5"/>
      <c r="G1" s="5"/>
    </row>
    <row r="2" spans="1:7" ht="20.25">
      <c r="A2" s="21" t="s">
        <v>106</v>
      </c>
      <c r="B2" s="21"/>
      <c r="C2" s="21"/>
      <c r="D2" s="21"/>
      <c r="E2" s="5"/>
      <c r="F2" s="5"/>
      <c r="G2" s="5"/>
    </row>
    <row r="3" spans="1:7" ht="20.25">
      <c r="A3" s="21" t="s">
        <v>1</v>
      </c>
      <c r="B3" s="21"/>
      <c r="C3" s="21"/>
      <c r="D3" s="21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s="4" customFormat="1" ht="15.75">
      <c r="A5" s="8"/>
      <c r="B5" s="47">
        <v>2019</v>
      </c>
      <c r="C5" s="47"/>
      <c r="D5" s="47"/>
      <c r="E5" s="9"/>
      <c r="F5" s="9"/>
      <c r="G5" s="9"/>
    </row>
    <row r="6" spans="1:7" ht="46.5" customHeight="1">
      <c r="A6" s="10"/>
      <c r="B6" s="11" t="s">
        <v>0</v>
      </c>
      <c r="C6" s="22" t="s">
        <v>24</v>
      </c>
      <c r="D6" s="22" t="s">
        <v>25</v>
      </c>
      <c r="E6" s="5"/>
      <c r="F6" s="5"/>
      <c r="G6" s="5"/>
    </row>
    <row r="7" spans="1:7" ht="15.75">
      <c r="A7" s="5"/>
      <c r="B7" s="12"/>
      <c r="C7" s="12"/>
      <c r="D7" s="12"/>
      <c r="E7" s="5"/>
      <c r="F7" s="5"/>
      <c r="G7" s="5"/>
    </row>
    <row r="8" spans="1:7" ht="15.75">
      <c r="A8" s="5" t="s">
        <v>19</v>
      </c>
      <c r="B8" s="23">
        <f>B10-B26</f>
        <v>215169</v>
      </c>
      <c r="C8" s="23">
        <f>C10-C26</f>
        <v>182720</v>
      </c>
      <c r="D8" s="23">
        <f>D10-D26</f>
        <v>32449</v>
      </c>
      <c r="E8" s="5"/>
      <c r="F8" s="5"/>
      <c r="G8" s="5"/>
    </row>
    <row r="9" spans="1:7" ht="15.75">
      <c r="A9" s="5"/>
      <c r="B9" s="24"/>
      <c r="C9" s="24"/>
      <c r="D9" s="24"/>
      <c r="E9" s="5"/>
      <c r="F9" s="5"/>
      <c r="G9" s="5"/>
    </row>
    <row r="10" spans="1:7" ht="15.75">
      <c r="A10" s="5" t="s">
        <v>2</v>
      </c>
      <c r="B10" s="24">
        <f>+B11+SUM(B21:B24)</f>
        <v>221635</v>
      </c>
      <c r="C10" s="24">
        <f>+C11+SUM(C21:C24)</f>
        <v>188221</v>
      </c>
      <c r="D10" s="24">
        <f>+D11+SUM(D21:D24)</f>
        <v>33414</v>
      </c>
      <c r="E10" s="5"/>
      <c r="F10" s="5"/>
      <c r="G10" s="5"/>
    </row>
    <row r="11" spans="1:7" ht="15.75">
      <c r="A11" s="5" t="s">
        <v>3</v>
      </c>
      <c r="B11" s="25">
        <f>SUM(B12:B20)</f>
        <v>210523</v>
      </c>
      <c r="C11" s="25">
        <f>SUM(C12:C20)</f>
        <v>178663</v>
      </c>
      <c r="D11" s="25">
        <f>SUM(D12:D20)</f>
        <v>31860</v>
      </c>
      <c r="E11" s="5"/>
      <c r="F11" s="5"/>
      <c r="G11" s="5"/>
    </row>
    <row r="12" spans="1:7" ht="15.75">
      <c r="A12" s="14" t="s">
        <v>4</v>
      </c>
      <c r="B12" s="25">
        <f aca="true" t="shared" si="0" ref="B12:B20">SUM(C12:D12)</f>
        <v>6119</v>
      </c>
      <c r="C12" s="25">
        <v>5193</v>
      </c>
      <c r="D12" s="25">
        <v>926</v>
      </c>
      <c r="E12" s="5"/>
      <c r="F12" s="5"/>
      <c r="G12" s="5"/>
    </row>
    <row r="13" spans="1:7" ht="15.75">
      <c r="A13" s="14" t="s">
        <v>22</v>
      </c>
      <c r="B13" s="25">
        <f>SUM(C13:D13)</f>
        <v>45651</v>
      </c>
      <c r="C13" s="25">
        <v>38742</v>
      </c>
      <c r="D13" s="25">
        <v>6909</v>
      </c>
      <c r="E13" s="5"/>
      <c r="F13" s="5"/>
      <c r="G13" s="5"/>
    </row>
    <row r="14" spans="1:7" ht="15.75">
      <c r="A14" s="5" t="s">
        <v>23</v>
      </c>
      <c r="B14" s="25">
        <f>SUM(C14:D14)</f>
        <v>2220</v>
      </c>
      <c r="C14" s="25">
        <v>1884</v>
      </c>
      <c r="D14" s="25">
        <v>336</v>
      </c>
      <c r="E14" s="5"/>
      <c r="F14" s="5"/>
      <c r="G14" s="5"/>
    </row>
    <row r="15" spans="1:7" ht="15.75">
      <c r="A15" s="5" t="s">
        <v>5</v>
      </c>
      <c r="B15" s="25">
        <f t="shared" si="0"/>
        <v>73304</v>
      </c>
      <c r="C15" s="25">
        <f>62209+1</f>
        <v>62210</v>
      </c>
      <c r="D15" s="25">
        <v>11094</v>
      </c>
      <c r="E15" s="5"/>
      <c r="F15" s="5"/>
      <c r="G15" s="5"/>
    </row>
    <row r="16" spans="1:7" ht="15.75">
      <c r="A16" s="14" t="s">
        <v>6</v>
      </c>
      <c r="B16" s="25">
        <f t="shared" si="0"/>
        <v>36257</v>
      </c>
      <c r="C16" s="25">
        <v>30770</v>
      </c>
      <c r="D16" s="25">
        <v>5487</v>
      </c>
      <c r="E16" s="5"/>
      <c r="F16" s="5"/>
      <c r="G16" s="5"/>
    </row>
    <row r="17" spans="1:7" ht="15.75">
      <c r="A17" s="14" t="s">
        <v>7</v>
      </c>
      <c r="B17" s="25">
        <f>SUM(C17:D17)</f>
        <v>19751</v>
      </c>
      <c r="C17" s="25">
        <v>16762</v>
      </c>
      <c r="D17" s="25">
        <v>2989</v>
      </c>
      <c r="E17" s="5"/>
      <c r="F17" s="5"/>
      <c r="G17" s="5"/>
    </row>
    <row r="18" spans="1:7" ht="15.75">
      <c r="A18" s="14" t="s">
        <v>8</v>
      </c>
      <c r="B18" s="25">
        <f t="shared" si="0"/>
        <v>7812</v>
      </c>
      <c r="C18" s="25">
        <v>6630</v>
      </c>
      <c r="D18" s="25">
        <v>1182</v>
      </c>
      <c r="E18" s="5"/>
      <c r="F18" s="5"/>
      <c r="G18" s="5"/>
    </row>
    <row r="19" spans="1:7" ht="15.75">
      <c r="A19" s="14" t="s">
        <v>20</v>
      </c>
      <c r="B19" s="25">
        <f t="shared" si="0"/>
        <v>2834</v>
      </c>
      <c r="C19" s="25">
        <v>2405</v>
      </c>
      <c r="D19" s="25">
        <v>429</v>
      </c>
      <c r="E19" s="5"/>
      <c r="F19" s="5"/>
      <c r="G19" s="5"/>
    </row>
    <row r="20" spans="1:7" ht="15.75">
      <c r="A20" s="14" t="s">
        <v>9</v>
      </c>
      <c r="B20" s="25">
        <f t="shared" si="0"/>
        <v>16575</v>
      </c>
      <c r="C20" s="25">
        <f>13306+761</f>
        <v>14067</v>
      </c>
      <c r="D20" s="25">
        <f>2373+136-1</f>
        <v>2508</v>
      </c>
      <c r="E20" s="5"/>
      <c r="F20" s="5"/>
      <c r="G20" s="5"/>
    </row>
    <row r="21" spans="1:7" ht="15.75">
      <c r="A21" s="5" t="s">
        <v>10</v>
      </c>
      <c r="B21" s="25">
        <f>SUM(C21:D21)</f>
        <v>5743</v>
      </c>
      <c r="C21" s="25">
        <v>4874</v>
      </c>
      <c r="D21" s="24">
        <v>869</v>
      </c>
      <c r="E21" s="5"/>
      <c r="F21" s="5"/>
      <c r="G21" s="5"/>
    </row>
    <row r="22" spans="1:7" ht="15.75">
      <c r="A22" s="5" t="s">
        <v>11</v>
      </c>
      <c r="B22" s="25">
        <f>SUM(C22:D22)</f>
        <v>18</v>
      </c>
      <c r="C22" s="25">
        <v>15</v>
      </c>
      <c r="D22" s="24">
        <v>3</v>
      </c>
      <c r="E22" s="5"/>
      <c r="F22" s="5"/>
      <c r="G22" s="5"/>
    </row>
    <row r="23" spans="1:7" ht="15.75">
      <c r="A23" s="5" t="s">
        <v>12</v>
      </c>
      <c r="B23" s="25">
        <f>SUM(C23:D23)</f>
        <v>4970</v>
      </c>
      <c r="C23" s="25">
        <v>4346</v>
      </c>
      <c r="D23" s="25">
        <v>624</v>
      </c>
      <c r="E23" s="5"/>
      <c r="F23" s="5"/>
      <c r="G23" s="5"/>
    </row>
    <row r="24" spans="1:7" ht="15.75">
      <c r="A24" s="5" t="s">
        <v>13</v>
      </c>
      <c r="B24" s="25">
        <f>SUM(C24:D24)</f>
        <v>381</v>
      </c>
      <c r="C24" s="25">
        <v>323</v>
      </c>
      <c r="D24" s="25">
        <v>58</v>
      </c>
      <c r="E24" s="5"/>
      <c r="F24" s="5"/>
      <c r="G24" s="5"/>
    </row>
    <row r="25" spans="1:7" ht="15.75">
      <c r="A25" s="5"/>
      <c r="B25" s="24"/>
      <c r="C25" s="24"/>
      <c r="D25" s="24"/>
      <c r="E25" s="5"/>
      <c r="F25" s="5"/>
      <c r="G25" s="5"/>
    </row>
    <row r="26" spans="1:7" ht="15.75">
      <c r="A26" s="5" t="s">
        <v>14</v>
      </c>
      <c r="B26" s="25">
        <f aca="true" t="shared" si="1" ref="B26:B31">SUM(C26:D26)</f>
        <v>6466</v>
      </c>
      <c r="C26" s="25">
        <f>SUM(C27:C31)</f>
        <v>5501</v>
      </c>
      <c r="D26" s="25">
        <f>SUM(D27:D31)</f>
        <v>965</v>
      </c>
      <c r="E26" s="5"/>
      <c r="F26" s="5"/>
      <c r="G26" s="5"/>
    </row>
    <row r="27" spans="1:7" ht="15.75">
      <c r="A27" s="5" t="s">
        <v>15</v>
      </c>
      <c r="B27" s="25">
        <f t="shared" si="1"/>
        <v>5749</v>
      </c>
      <c r="C27" s="25">
        <v>4879</v>
      </c>
      <c r="D27" s="24">
        <v>870</v>
      </c>
      <c r="E27" s="5"/>
      <c r="F27" s="5"/>
      <c r="G27" s="5"/>
    </row>
    <row r="28" spans="1:7" ht="15.75">
      <c r="A28" s="5" t="s">
        <v>11</v>
      </c>
      <c r="B28" s="25">
        <f t="shared" si="1"/>
        <v>18</v>
      </c>
      <c r="C28" s="25">
        <v>15</v>
      </c>
      <c r="D28" s="24">
        <v>3</v>
      </c>
      <c r="E28" s="5"/>
      <c r="F28" s="5"/>
      <c r="G28" s="5"/>
    </row>
    <row r="29" spans="1:7" ht="15.75">
      <c r="A29" s="5" t="s">
        <v>16</v>
      </c>
      <c r="B29" s="25">
        <f t="shared" si="1"/>
        <v>359</v>
      </c>
      <c r="C29" s="25">
        <v>305</v>
      </c>
      <c r="D29" s="24">
        <v>54</v>
      </c>
      <c r="E29" s="5"/>
      <c r="F29" s="5"/>
      <c r="G29" s="5"/>
    </row>
    <row r="30" spans="1:7" ht="15.75">
      <c r="A30" s="5" t="s">
        <v>17</v>
      </c>
      <c r="B30" s="25">
        <f t="shared" si="1"/>
        <v>139</v>
      </c>
      <c r="C30" s="25">
        <v>125</v>
      </c>
      <c r="D30" s="24">
        <f>13+1</f>
        <v>14</v>
      </c>
      <c r="E30" s="5"/>
      <c r="F30" s="5"/>
      <c r="G30" s="5"/>
    </row>
    <row r="31" spans="1:7" ht="15.75">
      <c r="A31" s="14" t="s">
        <v>18</v>
      </c>
      <c r="B31" s="25">
        <f t="shared" si="1"/>
        <v>201</v>
      </c>
      <c r="C31" s="25">
        <v>177</v>
      </c>
      <c r="D31" s="25">
        <v>24</v>
      </c>
      <c r="E31" s="5"/>
      <c r="F31" s="5"/>
      <c r="G31" s="5"/>
    </row>
    <row r="32" spans="1:7" ht="15.75">
      <c r="A32" s="15"/>
      <c r="B32" s="8"/>
      <c r="C32" s="8"/>
      <c r="D32" s="8"/>
      <c r="E32" s="5"/>
      <c r="F32" s="5"/>
      <c r="G32" s="5"/>
    </row>
    <row r="33" spans="1:7" ht="47.25" customHeight="1">
      <c r="A33" s="48" t="s">
        <v>109</v>
      </c>
      <c r="B33" s="48"/>
      <c r="C33" s="48"/>
      <c r="D33" s="48"/>
      <c r="E33" s="48"/>
      <c r="F33" s="5"/>
      <c r="G33" s="5"/>
    </row>
    <row r="34" spans="1:7" ht="15.75">
      <c r="A34" s="20"/>
      <c r="B34" s="20"/>
      <c r="C34" s="20"/>
      <c r="D34" s="20"/>
      <c r="E34" s="5"/>
      <c r="F34" s="5"/>
      <c r="G34" s="5"/>
    </row>
    <row r="35" spans="1:7" ht="15.75">
      <c r="A35" s="6"/>
      <c r="B35" s="6"/>
      <c r="C35" s="6"/>
      <c r="D35" s="6"/>
      <c r="E35" s="5"/>
      <c r="F35" s="5"/>
      <c r="G35" s="5"/>
    </row>
    <row r="36" spans="1:7" ht="15.75">
      <c r="A36" s="6"/>
      <c r="B36" s="6"/>
      <c r="C36" s="6"/>
      <c r="D36" s="6"/>
      <c r="E36" s="5"/>
      <c r="F36" s="5"/>
      <c r="G36" s="5"/>
    </row>
    <row r="37" spans="1:7" ht="15.75">
      <c r="A37" s="6"/>
      <c r="B37" s="6"/>
      <c r="C37" s="6"/>
      <c r="D37" s="6"/>
      <c r="E37" s="5"/>
      <c r="F37" s="5"/>
      <c r="G37" s="5"/>
    </row>
    <row r="38" spans="1:7" ht="15.75">
      <c r="A38" s="6"/>
      <c r="B38" s="6"/>
      <c r="C38" s="6"/>
      <c r="D38" s="6"/>
      <c r="E38" s="5"/>
      <c r="F38" s="5"/>
      <c r="G38" s="5"/>
    </row>
    <row r="39" spans="1:7" ht="15.75">
      <c r="A39" s="7"/>
      <c r="B39" s="7"/>
      <c r="C39" s="7"/>
      <c r="D39" s="7"/>
      <c r="E39" s="5"/>
      <c r="F39" s="5"/>
      <c r="G39" s="5"/>
    </row>
    <row r="40" spans="1:7" ht="15.75">
      <c r="A40" s="7"/>
      <c r="B40" s="7"/>
      <c r="C40" s="7"/>
      <c r="D40" s="7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/>
      <c r="B47" s="1"/>
      <c r="C47" s="1"/>
      <c r="D47" s="1"/>
    </row>
  </sheetData>
  <sheetProtection/>
  <mergeCells count="2">
    <mergeCell ref="B5:D5"/>
    <mergeCell ref="A33:E33"/>
  </mergeCells>
  <printOptions/>
  <pageMargins left="0.573" right="0.5" top="0.75" bottom="0.75" header="0.5" footer="0.5"/>
  <pageSetup fitToHeight="1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5" ht="20.25">
      <c r="A1" s="21" t="s">
        <v>32</v>
      </c>
      <c r="B1" s="7"/>
      <c r="C1" s="5"/>
      <c r="D1" s="5"/>
      <c r="E1" s="5"/>
    </row>
    <row r="2" spans="1:5" ht="20.25">
      <c r="A2" s="21" t="s">
        <v>40</v>
      </c>
      <c r="B2" s="7"/>
      <c r="C2" s="5"/>
      <c r="D2" s="5"/>
      <c r="E2" s="5"/>
    </row>
    <row r="3" spans="1:5" ht="20.25">
      <c r="A3" s="21" t="s">
        <v>1</v>
      </c>
      <c r="B3" s="7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5" ht="43.5">
      <c r="A5" s="26"/>
      <c r="B5" s="27" t="s">
        <v>0</v>
      </c>
      <c r="C5" s="28" t="s">
        <v>24</v>
      </c>
      <c r="D5" s="28" t="s">
        <v>25</v>
      </c>
      <c r="E5" s="9"/>
    </row>
    <row r="6" spans="1:5" ht="15.75">
      <c r="A6" s="5"/>
      <c r="B6" s="12"/>
      <c r="C6" s="12"/>
      <c r="D6" s="12"/>
      <c r="E6" s="9"/>
    </row>
    <row r="7" spans="1:5" ht="15.75">
      <c r="A7" s="5" t="s">
        <v>19</v>
      </c>
      <c r="B7" s="23">
        <v>110938</v>
      </c>
      <c r="C7" s="23">
        <v>94242</v>
      </c>
      <c r="D7" s="23">
        <v>16696</v>
      </c>
      <c r="E7" s="5"/>
    </row>
    <row r="8" spans="1:5" ht="15.75">
      <c r="A8" s="5"/>
      <c r="B8" s="24"/>
      <c r="C8" s="24"/>
      <c r="D8" s="24"/>
      <c r="E8" s="5"/>
    </row>
    <row r="9" spans="1:5" ht="15.75">
      <c r="A9" s="5" t="s">
        <v>2</v>
      </c>
      <c r="B9" s="32">
        <f>+B10+SUM(B19:B22)</f>
        <v>125203</v>
      </c>
      <c r="C9" s="32">
        <f>+C10+SUM(C19:C22)</f>
        <v>106365</v>
      </c>
      <c r="D9" s="32">
        <f>+D10+SUM(D19:D22)</f>
        <v>18838</v>
      </c>
      <c r="E9" s="5"/>
    </row>
    <row r="10" spans="1:5" ht="15.75">
      <c r="A10" s="5" t="s">
        <v>3</v>
      </c>
      <c r="B10" s="25">
        <f>SUM(B11:B18)</f>
        <v>108960</v>
      </c>
      <c r="C10" s="25">
        <f>SUM(C11:C18)</f>
        <v>92551</v>
      </c>
      <c r="D10" s="25">
        <f>SUM(D11:D18)</f>
        <v>16409</v>
      </c>
      <c r="E10" s="5"/>
    </row>
    <row r="11" spans="1:5" ht="15.75">
      <c r="A11" s="14" t="s">
        <v>4</v>
      </c>
      <c r="B11" s="25">
        <v>3826</v>
      </c>
      <c r="C11" s="25">
        <v>3250</v>
      </c>
      <c r="D11" s="25">
        <v>576</v>
      </c>
      <c r="E11" s="5"/>
    </row>
    <row r="12" spans="1:5" ht="15.75">
      <c r="A12" s="14" t="s">
        <v>28</v>
      </c>
      <c r="B12" s="25">
        <v>27025</v>
      </c>
      <c r="C12" s="25">
        <v>22955</v>
      </c>
      <c r="D12" s="25">
        <v>4070</v>
      </c>
      <c r="E12" s="5"/>
    </row>
    <row r="13" spans="1:5" ht="15.75">
      <c r="A13" s="5" t="s">
        <v>29</v>
      </c>
      <c r="B13" s="25">
        <v>9516</v>
      </c>
      <c r="C13" s="25">
        <v>8083</v>
      </c>
      <c r="D13" s="25">
        <v>1433</v>
      </c>
      <c r="E13" s="5"/>
    </row>
    <row r="14" spans="1:5" ht="15.75">
      <c r="A14" s="5" t="s">
        <v>5</v>
      </c>
      <c r="B14" s="25">
        <v>34332</v>
      </c>
      <c r="C14" s="25">
        <v>29162</v>
      </c>
      <c r="D14" s="25">
        <v>5170</v>
      </c>
      <c r="E14" s="5"/>
    </row>
    <row r="15" spans="1:5" ht="15.75">
      <c r="A15" s="14" t="s">
        <v>6</v>
      </c>
      <c r="B15" s="25">
        <v>13539</v>
      </c>
      <c r="C15" s="25">
        <v>11500</v>
      </c>
      <c r="D15" s="25">
        <v>2039</v>
      </c>
      <c r="E15" s="5"/>
    </row>
    <row r="16" spans="1:5" ht="15.75">
      <c r="A16" s="14" t="s">
        <v>7</v>
      </c>
      <c r="B16" s="25">
        <v>10564</v>
      </c>
      <c r="C16" s="25">
        <v>8973</v>
      </c>
      <c r="D16" s="25">
        <v>1591</v>
      </c>
      <c r="E16" s="5"/>
    </row>
    <row r="17" spans="1:5" ht="15.75">
      <c r="A17" s="14" t="s">
        <v>8</v>
      </c>
      <c r="B17" s="25">
        <v>2381</v>
      </c>
      <c r="C17" s="25">
        <v>2022</v>
      </c>
      <c r="D17" s="25">
        <v>359</v>
      </c>
      <c r="E17" s="5"/>
    </row>
    <row r="18" spans="1:5" ht="16.5" customHeight="1">
      <c r="A18" s="14" t="s">
        <v>9</v>
      </c>
      <c r="B18" s="25">
        <v>7777</v>
      </c>
      <c r="C18" s="25">
        <v>6606</v>
      </c>
      <c r="D18" s="25">
        <v>1171</v>
      </c>
      <c r="E18" s="5"/>
    </row>
    <row r="19" spans="1:5" ht="15.75">
      <c r="A19" s="5" t="s">
        <v>10</v>
      </c>
      <c r="B19" s="25">
        <v>13040</v>
      </c>
      <c r="C19" s="25">
        <v>11076</v>
      </c>
      <c r="D19" s="24">
        <v>1964</v>
      </c>
      <c r="E19" s="5"/>
    </row>
    <row r="20" spans="1:5" ht="15.75">
      <c r="A20" s="5" t="s">
        <v>11</v>
      </c>
      <c r="B20" s="25">
        <v>322</v>
      </c>
      <c r="C20" s="25">
        <v>273</v>
      </c>
      <c r="D20" s="24">
        <v>49</v>
      </c>
      <c r="E20" s="5"/>
    </row>
    <row r="21" spans="1:5" ht="15.75">
      <c r="A21" s="5" t="s">
        <v>12</v>
      </c>
      <c r="B21" s="25">
        <v>2854</v>
      </c>
      <c r="C21" s="25">
        <v>2442</v>
      </c>
      <c r="D21" s="25">
        <v>412</v>
      </c>
      <c r="E21" s="5"/>
    </row>
    <row r="22" spans="1:5" ht="15.75">
      <c r="A22" s="5" t="s">
        <v>13</v>
      </c>
      <c r="B22" s="25">
        <v>27</v>
      </c>
      <c r="C22" s="25">
        <v>23</v>
      </c>
      <c r="D22" s="25">
        <v>4</v>
      </c>
      <c r="E22" s="5"/>
    </row>
    <row r="23" spans="1:5" ht="15.75">
      <c r="A23" s="5"/>
      <c r="B23" s="24"/>
      <c r="C23" s="24"/>
      <c r="D23" s="24"/>
      <c r="E23" s="7"/>
    </row>
    <row r="24" spans="1:5" ht="15.75">
      <c r="A24" s="5" t="s">
        <v>14</v>
      </c>
      <c r="B24" s="25">
        <f>SUM(B25:B29)</f>
        <v>14265</v>
      </c>
      <c r="C24" s="25">
        <f>SUM(C25:C29)</f>
        <v>12123</v>
      </c>
      <c r="D24" s="25">
        <f>SUM(D25:D29)</f>
        <v>2142</v>
      </c>
      <c r="E24" s="5"/>
    </row>
    <row r="25" spans="1:5" ht="15.75">
      <c r="A25" s="5" t="s">
        <v>15</v>
      </c>
      <c r="B25" s="25">
        <v>13272</v>
      </c>
      <c r="C25" s="25">
        <v>11273</v>
      </c>
      <c r="D25" s="24">
        <v>1999</v>
      </c>
      <c r="E25" s="5"/>
    </row>
    <row r="26" spans="1:5" ht="15.75">
      <c r="A26" s="5" t="s">
        <v>11</v>
      </c>
      <c r="B26" s="25">
        <v>321</v>
      </c>
      <c r="C26" s="25">
        <v>273</v>
      </c>
      <c r="D26" s="24">
        <v>48</v>
      </c>
      <c r="E26" s="5"/>
    </row>
    <row r="27" spans="1:5" ht="15.75">
      <c r="A27" s="5" t="s">
        <v>16</v>
      </c>
      <c r="B27" s="25">
        <v>323</v>
      </c>
      <c r="C27" s="25">
        <v>274</v>
      </c>
      <c r="D27" s="24">
        <v>49</v>
      </c>
      <c r="E27" s="5"/>
    </row>
    <row r="28" spans="1:5" ht="15.75">
      <c r="A28" s="5" t="s">
        <v>17</v>
      </c>
      <c r="B28" s="25">
        <v>182</v>
      </c>
      <c r="C28" s="25">
        <v>158</v>
      </c>
      <c r="D28" s="24">
        <v>24</v>
      </c>
      <c r="E28" s="5"/>
    </row>
    <row r="29" spans="1:5" ht="15.75">
      <c r="A29" s="14" t="s">
        <v>18</v>
      </c>
      <c r="B29" s="25">
        <v>167</v>
      </c>
      <c r="C29" s="25">
        <v>145</v>
      </c>
      <c r="D29" s="25">
        <v>22</v>
      </c>
      <c r="E29" s="5"/>
    </row>
    <row r="30" spans="1:5" ht="15.75">
      <c r="A30" s="15"/>
      <c r="B30" s="16"/>
      <c r="C30" s="16"/>
      <c r="D30" s="16"/>
      <c r="E30" s="7"/>
    </row>
    <row r="31" spans="1:5" ht="15.75">
      <c r="A31" s="17"/>
      <c r="B31" s="18"/>
      <c r="C31" s="18"/>
      <c r="D31" s="18"/>
      <c r="E31" s="7"/>
    </row>
    <row r="32" spans="1:5" ht="36.75" customHeight="1">
      <c r="A32" s="48" t="s">
        <v>41</v>
      </c>
      <c r="B32" s="48"/>
      <c r="C32" s="48"/>
      <c r="D32" s="48"/>
      <c r="E32" s="7"/>
    </row>
    <row r="33" spans="1:5" ht="15.75">
      <c r="A33" s="20" t="s">
        <v>26</v>
      </c>
      <c r="B33" s="19"/>
      <c r="C33" s="19"/>
      <c r="D33" s="19"/>
      <c r="E33" s="7"/>
    </row>
  </sheetData>
  <sheetProtection/>
  <mergeCells count="1">
    <mergeCell ref="A32:D32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21" t="s">
        <v>42</v>
      </c>
      <c r="B1" s="7"/>
      <c r="C1" s="5"/>
      <c r="D1" s="5"/>
      <c r="E1" s="5"/>
      <c r="F1" s="5"/>
    </row>
    <row r="2" spans="1:6" ht="20.25">
      <c r="A2" s="21" t="s">
        <v>43</v>
      </c>
      <c r="B2" s="7"/>
      <c r="C2" s="5"/>
      <c r="D2" s="5"/>
      <c r="E2" s="5"/>
      <c r="F2" s="5"/>
    </row>
    <row r="3" spans="1:6" ht="20.25">
      <c r="A3" s="21" t="s">
        <v>1</v>
      </c>
      <c r="B3" s="7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43.5">
      <c r="A5" s="26"/>
      <c r="B5" s="27" t="s">
        <v>0</v>
      </c>
      <c r="C5" s="28" t="s">
        <v>24</v>
      </c>
      <c r="D5" s="28" t="s">
        <v>25</v>
      </c>
      <c r="E5" s="9"/>
      <c r="F5" s="9"/>
    </row>
    <row r="6" spans="1:6" ht="15.75">
      <c r="A6" s="30"/>
      <c r="B6" s="33"/>
      <c r="C6" s="33"/>
      <c r="D6" s="33"/>
      <c r="E6" s="29"/>
      <c r="F6" s="29"/>
    </row>
    <row r="7" spans="1:6" ht="15.75">
      <c r="A7" s="5" t="s">
        <v>19</v>
      </c>
      <c r="B7" s="23">
        <v>155846</v>
      </c>
      <c r="C7" s="23">
        <v>132474</v>
      </c>
      <c r="D7" s="23">
        <v>23372</v>
      </c>
      <c r="E7" s="5"/>
      <c r="F7" s="5"/>
    </row>
    <row r="8" spans="1:6" ht="15.75">
      <c r="A8" s="30"/>
      <c r="B8" s="34"/>
      <c r="C8" s="34"/>
      <c r="D8" s="34"/>
      <c r="E8" s="30"/>
      <c r="F8" s="30"/>
    </row>
    <row r="9" spans="1:6" ht="15.75">
      <c r="A9" s="46" t="s">
        <v>44</v>
      </c>
      <c r="B9" s="25">
        <f>+B10+B19+B20+B21+B22</f>
        <v>185489</v>
      </c>
      <c r="C9" s="25">
        <f>+C10+C19+C20+C21+C22</f>
        <v>157670</v>
      </c>
      <c r="D9" s="25">
        <f>+D10+D19+D20+D21+D22</f>
        <v>27819</v>
      </c>
      <c r="E9" s="5"/>
      <c r="F9" s="5"/>
    </row>
    <row r="10" spans="1:6" ht="15.75">
      <c r="A10" s="46" t="s">
        <v>45</v>
      </c>
      <c r="B10" s="25">
        <f>SUM(B11:B18)</f>
        <v>153878</v>
      </c>
      <c r="C10" s="25">
        <f>SUM(C11:C18)</f>
        <v>130783</v>
      </c>
      <c r="D10" s="25">
        <f>SUM(D11:D18)</f>
        <v>23095</v>
      </c>
      <c r="E10" s="5"/>
      <c r="F10" s="5"/>
    </row>
    <row r="11" spans="1:6" ht="15.75">
      <c r="A11" s="46" t="s">
        <v>46</v>
      </c>
      <c r="B11" s="25">
        <v>6443</v>
      </c>
      <c r="C11" s="25">
        <v>5476</v>
      </c>
      <c r="D11" s="25">
        <v>967</v>
      </c>
      <c r="E11" s="5"/>
      <c r="F11" s="5"/>
    </row>
    <row r="12" spans="1:6" ht="15.75">
      <c r="A12" s="46" t="s">
        <v>47</v>
      </c>
      <c r="B12" s="25">
        <v>26097</v>
      </c>
      <c r="C12" s="25">
        <v>22180</v>
      </c>
      <c r="D12" s="25">
        <v>3917</v>
      </c>
      <c r="E12" s="5"/>
      <c r="F12" s="5"/>
    </row>
    <row r="13" spans="1:6" ht="15.75">
      <c r="A13" s="46" t="s">
        <v>48</v>
      </c>
      <c r="B13" s="25">
        <v>10475</v>
      </c>
      <c r="C13" s="25">
        <v>8903</v>
      </c>
      <c r="D13" s="25">
        <v>1572</v>
      </c>
      <c r="E13" s="5"/>
      <c r="F13" s="5"/>
    </row>
    <row r="14" spans="1:6" ht="15.75">
      <c r="A14" s="46" t="s">
        <v>49</v>
      </c>
      <c r="B14" s="25">
        <v>58582</v>
      </c>
      <c r="C14" s="25">
        <v>49790</v>
      </c>
      <c r="D14" s="25">
        <v>8792</v>
      </c>
      <c r="E14" s="5"/>
      <c r="F14" s="5"/>
    </row>
    <row r="15" spans="1:6" ht="15.75">
      <c r="A15" s="46" t="s">
        <v>50</v>
      </c>
      <c r="B15" s="25">
        <v>24572</v>
      </c>
      <c r="C15" s="25">
        <v>20884</v>
      </c>
      <c r="D15" s="25">
        <v>3688</v>
      </c>
      <c r="E15" s="5"/>
      <c r="F15" s="5"/>
    </row>
    <row r="16" spans="1:6" ht="15.75">
      <c r="A16" s="46" t="s">
        <v>51</v>
      </c>
      <c r="B16" s="25">
        <v>12699</v>
      </c>
      <c r="C16" s="25">
        <v>10793</v>
      </c>
      <c r="D16" s="25">
        <v>1906</v>
      </c>
      <c r="E16" s="5"/>
      <c r="F16" s="5"/>
    </row>
    <row r="17" spans="1:6" ht="15.75">
      <c r="A17" s="46" t="s">
        <v>52</v>
      </c>
      <c r="B17" s="25">
        <v>5328</v>
      </c>
      <c r="C17" s="25">
        <v>4528</v>
      </c>
      <c r="D17" s="25">
        <v>800</v>
      </c>
      <c r="E17" s="5"/>
      <c r="F17" s="5"/>
    </row>
    <row r="18" spans="1:6" ht="15.75">
      <c r="A18" s="46" t="s">
        <v>53</v>
      </c>
      <c r="B18" s="25">
        <v>9682</v>
      </c>
      <c r="C18" s="25">
        <v>8229</v>
      </c>
      <c r="D18" s="25">
        <v>1453</v>
      </c>
      <c r="E18" s="5"/>
      <c r="F18" s="5"/>
    </row>
    <row r="19" spans="1:6" ht="15.75">
      <c r="A19" s="46" t="s">
        <v>54</v>
      </c>
      <c r="B19" s="25">
        <v>27835</v>
      </c>
      <c r="C19" s="25">
        <v>23657</v>
      </c>
      <c r="D19" s="24">
        <v>4178</v>
      </c>
      <c r="E19" s="5"/>
      <c r="F19" s="5"/>
    </row>
    <row r="20" spans="1:6" ht="15.75">
      <c r="A20" s="46" t="s">
        <v>55</v>
      </c>
      <c r="B20" s="25">
        <v>860</v>
      </c>
      <c r="C20" s="25">
        <v>731</v>
      </c>
      <c r="D20" s="24">
        <v>129</v>
      </c>
      <c r="E20" s="5"/>
      <c r="F20" s="5"/>
    </row>
    <row r="21" spans="1:6" ht="15.75">
      <c r="A21" s="46" t="s">
        <v>56</v>
      </c>
      <c r="B21" s="25">
        <v>2888</v>
      </c>
      <c r="C21" s="25">
        <v>2475</v>
      </c>
      <c r="D21" s="25">
        <v>413</v>
      </c>
      <c r="E21" s="5"/>
      <c r="F21" s="5"/>
    </row>
    <row r="22" spans="1:6" ht="15.75">
      <c r="A22" s="46" t="s">
        <v>57</v>
      </c>
      <c r="B22" s="25">
        <v>28</v>
      </c>
      <c r="C22" s="25">
        <v>24</v>
      </c>
      <c r="D22" s="25">
        <v>4</v>
      </c>
      <c r="E22" s="5"/>
      <c r="F22" s="5"/>
    </row>
    <row r="23" spans="1:6" ht="15.75">
      <c r="A23" s="46"/>
      <c r="B23" s="24"/>
      <c r="C23" s="24"/>
      <c r="D23" s="24"/>
      <c r="E23" s="7"/>
      <c r="F23" s="5"/>
    </row>
    <row r="24" spans="1:6" ht="15.75">
      <c r="A24" s="46" t="s">
        <v>58</v>
      </c>
      <c r="B24" s="25">
        <f>SUM(B25:B29)</f>
        <v>29643</v>
      </c>
      <c r="C24" s="25">
        <f>SUM(C25:C29)</f>
        <v>25196</v>
      </c>
      <c r="D24" s="25">
        <f>SUM(D25:D29)</f>
        <v>4447</v>
      </c>
      <c r="E24" s="5"/>
      <c r="F24" s="5"/>
    </row>
    <row r="25" spans="1:6" ht="15.75">
      <c r="A25" s="46" t="s">
        <v>62</v>
      </c>
      <c r="B25" s="25">
        <v>27947</v>
      </c>
      <c r="C25" s="25">
        <v>23753</v>
      </c>
      <c r="D25" s="24">
        <v>4194</v>
      </c>
      <c r="E25" s="5"/>
      <c r="F25" s="5"/>
    </row>
    <row r="26" spans="1:6" ht="15.75">
      <c r="A26" s="46" t="s">
        <v>55</v>
      </c>
      <c r="B26" s="25">
        <v>857</v>
      </c>
      <c r="C26" s="25">
        <v>728</v>
      </c>
      <c r="D26" s="24">
        <v>129</v>
      </c>
      <c r="E26" s="5"/>
      <c r="F26" s="5"/>
    </row>
    <row r="27" spans="1:6" ht="15.75">
      <c r="A27" s="46" t="s">
        <v>59</v>
      </c>
      <c r="B27" s="25">
        <v>488</v>
      </c>
      <c r="C27" s="25">
        <v>415</v>
      </c>
      <c r="D27" s="24">
        <v>73</v>
      </c>
      <c r="E27" s="5"/>
      <c r="F27" s="5"/>
    </row>
    <row r="28" spans="1:6" ht="15.75">
      <c r="A28" s="46" t="s">
        <v>60</v>
      </c>
      <c r="B28" s="25">
        <v>186</v>
      </c>
      <c r="C28" s="25">
        <v>156</v>
      </c>
      <c r="D28" s="24">
        <v>30</v>
      </c>
      <c r="E28" s="5"/>
      <c r="F28" s="5"/>
    </row>
    <row r="29" spans="1:6" ht="15.75">
      <c r="A29" s="46" t="s">
        <v>61</v>
      </c>
      <c r="B29" s="25">
        <v>165</v>
      </c>
      <c r="C29" s="25">
        <v>144</v>
      </c>
      <c r="D29" s="25">
        <v>21</v>
      </c>
      <c r="E29" s="5"/>
      <c r="F29" s="5"/>
    </row>
    <row r="30" spans="1:6" ht="15.75">
      <c r="A30" s="15"/>
      <c r="B30" s="16"/>
      <c r="C30" s="16"/>
      <c r="D30" s="16"/>
      <c r="E30" s="7"/>
      <c r="F30" s="5"/>
    </row>
    <row r="31" spans="1:6" ht="15.75">
      <c r="A31" s="17"/>
      <c r="B31" s="18"/>
      <c r="C31" s="18"/>
      <c r="D31" s="18"/>
      <c r="E31" s="7"/>
      <c r="F31" s="5"/>
    </row>
    <row r="32" spans="1:6" ht="37.5" customHeight="1">
      <c r="A32" s="48" t="s">
        <v>63</v>
      </c>
      <c r="B32" s="48"/>
      <c r="C32" s="48"/>
      <c r="D32" s="48"/>
      <c r="E32" s="7"/>
      <c r="F32" s="5"/>
    </row>
    <row r="33" spans="1:6" ht="15.75">
      <c r="A33" s="20" t="s">
        <v>26</v>
      </c>
      <c r="B33" s="19"/>
      <c r="C33" s="19"/>
      <c r="D33" s="19"/>
      <c r="E33" s="7"/>
      <c r="F33" s="5"/>
    </row>
    <row r="34" spans="1:6" ht="15.75">
      <c r="A34" s="7"/>
      <c r="B34" s="19"/>
      <c r="C34" s="19"/>
      <c r="D34" s="19"/>
      <c r="E34" s="7"/>
      <c r="F34" s="5"/>
    </row>
    <row r="35" spans="1:6" ht="15.75">
      <c r="A35" s="7"/>
      <c r="B35" s="19"/>
      <c r="C35" s="19"/>
      <c r="D35" s="19"/>
      <c r="E35" s="7"/>
      <c r="F35" s="5"/>
    </row>
  </sheetData>
  <sheetProtection/>
  <mergeCells count="1">
    <mergeCell ref="A32:D32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5" ht="20.25">
      <c r="A1" s="21" t="s">
        <v>42</v>
      </c>
      <c r="B1" s="7"/>
      <c r="C1" s="5"/>
      <c r="D1" s="5"/>
      <c r="E1" s="5"/>
    </row>
    <row r="2" spans="1:5" ht="20.25">
      <c r="A2" s="21" t="s">
        <v>64</v>
      </c>
      <c r="B2" s="7"/>
      <c r="C2" s="5"/>
      <c r="D2" s="5"/>
      <c r="E2" s="5"/>
    </row>
    <row r="3" spans="1:5" ht="20.25">
      <c r="A3" s="21" t="s">
        <v>1</v>
      </c>
      <c r="B3" s="7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5" ht="43.5">
      <c r="A5" s="26"/>
      <c r="B5" s="27" t="s">
        <v>0</v>
      </c>
      <c r="C5" s="28" t="s">
        <v>24</v>
      </c>
      <c r="D5" s="28" t="s">
        <v>25</v>
      </c>
      <c r="E5" s="9"/>
    </row>
    <row r="6" spans="1:5" ht="15.75">
      <c r="A6" s="30"/>
      <c r="B6" s="33"/>
      <c r="C6" s="33"/>
      <c r="D6" s="33"/>
      <c r="E6" s="29"/>
    </row>
    <row r="7" spans="1:5" ht="15.75">
      <c r="A7" s="5" t="s">
        <v>19</v>
      </c>
      <c r="B7" s="23">
        <v>156625</v>
      </c>
      <c r="C7" s="23">
        <v>133135</v>
      </c>
      <c r="D7" s="23">
        <v>23490</v>
      </c>
      <c r="E7" s="5"/>
    </row>
    <row r="8" spans="1:5" ht="15.75">
      <c r="A8" s="30"/>
      <c r="B8" s="34"/>
      <c r="C8" s="34"/>
      <c r="D8" s="34"/>
      <c r="E8" s="30"/>
    </row>
    <row r="9" spans="1:5" ht="15.75">
      <c r="A9" s="46" t="s">
        <v>44</v>
      </c>
      <c r="B9" s="25">
        <f>+B10+B19+B20+B21+B22</f>
        <v>183514</v>
      </c>
      <c r="C9" s="25">
        <f>+C10+C19+C20+C21+C22</f>
        <v>155997</v>
      </c>
      <c r="D9" s="25">
        <f>+D10+D19+D20+D21+D22</f>
        <v>27517</v>
      </c>
      <c r="E9" s="5"/>
    </row>
    <row r="10" spans="1:5" ht="15.75">
      <c r="A10" s="46" t="s">
        <v>45</v>
      </c>
      <c r="B10" s="25">
        <f>SUM(B11:B18)</f>
        <v>154576</v>
      </c>
      <c r="C10" s="25">
        <f>SUM(C11:C18)</f>
        <v>131382</v>
      </c>
      <c r="D10" s="25">
        <f>SUM(D11:D18)</f>
        <v>23194</v>
      </c>
      <c r="E10" s="5"/>
    </row>
    <row r="11" spans="1:5" ht="15.75">
      <c r="A11" s="46" t="s">
        <v>46</v>
      </c>
      <c r="B11" s="25">
        <f aca="true" t="shared" si="0" ref="B11:B18">SUM(C11:D11)</f>
        <v>8551</v>
      </c>
      <c r="C11" s="25">
        <v>7268</v>
      </c>
      <c r="D11" s="25">
        <v>1283</v>
      </c>
      <c r="E11" s="5"/>
    </row>
    <row r="12" spans="1:5" ht="15.75">
      <c r="A12" s="46" t="s">
        <v>47</v>
      </c>
      <c r="B12" s="25">
        <f t="shared" si="0"/>
        <v>23712</v>
      </c>
      <c r="C12" s="25">
        <v>20154</v>
      </c>
      <c r="D12" s="25">
        <v>3558</v>
      </c>
      <c r="E12" s="5"/>
    </row>
    <row r="13" spans="1:5" ht="15.75">
      <c r="A13" s="46" t="s">
        <v>48</v>
      </c>
      <c r="B13" s="25">
        <f t="shared" si="0"/>
        <v>9824</v>
      </c>
      <c r="C13" s="25">
        <v>8350</v>
      </c>
      <c r="D13" s="25">
        <v>1474</v>
      </c>
      <c r="E13" s="5"/>
    </row>
    <row r="14" spans="1:5" ht="15.75">
      <c r="A14" s="46" t="s">
        <v>65</v>
      </c>
      <c r="B14" s="25">
        <f t="shared" si="0"/>
        <v>65298</v>
      </c>
      <c r="C14" s="25">
        <v>55500</v>
      </c>
      <c r="D14" s="25">
        <v>9798</v>
      </c>
      <c r="E14" s="5"/>
    </row>
    <row r="15" spans="1:5" ht="15.75">
      <c r="A15" s="46" t="s">
        <v>66</v>
      </c>
      <c r="B15" s="25">
        <f t="shared" si="0"/>
        <v>24823</v>
      </c>
      <c r="C15" s="25">
        <v>21098</v>
      </c>
      <c r="D15" s="25">
        <v>3725</v>
      </c>
      <c r="E15" s="5"/>
    </row>
    <row r="16" spans="1:5" ht="15.75">
      <c r="A16" s="46" t="s">
        <v>67</v>
      </c>
      <c r="B16" s="25">
        <f t="shared" si="0"/>
        <v>14725</v>
      </c>
      <c r="C16" s="25">
        <v>12516</v>
      </c>
      <c r="D16" s="25">
        <v>2209</v>
      </c>
      <c r="E16" s="5"/>
    </row>
    <row r="17" spans="1:5" ht="15.75">
      <c r="A17" s="46" t="s">
        <v>68</v>
      </c>
      <c r="B17" s="25">
        <f t="shared" si="0"/>
        <v>6753</v>
      </c>
      <c r="C17" s="25">
        <v>5740</v>
      </c>
      <c r="D17" s="25">
        <v>1013</v>
      </c>
      <c r="E17" s="5"/>
    </row>
    <row r="18" spans="1:5" ht="15.75">
      <c r="A18" s="46" t="s">
        <v>69</v>
      </c>
      <c r="B18" s="25">
        <f t="shared" si="0"/>
        <v>890</v>
      </c>
      <c r="C18" s="25">
        <v>756</v>
      </c>
      <c r="D18" s="25">
        <v>134</v>
      </c>
      <c r="E18" s="5"/>
    </row>
    <row r="19" spans="1:5" ht="15.75">
      <c r="A19" s="46" t="s">
        <v>54</v>
      </c>
      <c r="B19" s="25">
        <f>SUM(C19:D19)</f>
        <v>24846</v>
      </c>
      <c r="C19" s="24">
        <v>21118</v>
      </c>
      <c r="D19" s="24">
        <v>3728</v>
      </c>
      <c r="E19" s="5"/>
    </row>
    <row r="20" spans="1:5" ht="15.75">
      <c r="A20" s="46" t="s">
        <v>55</v>
      </c>
      <c r="B20" s="25">
        <f>SUM(C20:D20)</f>
        <v>1348</v>
      </c>
      <c r="C20" s="24">
        <v>1146</v>
      </c>
      <c r="D20" s="24">
        <v>202</v>
      </c>
      <c r="E20" s="5"/>
    </row>
    <row r="21" spans="1:5" ht="15.75">
      <c r="A21" s="46" t="s">
        <v>56</v>
      </c>
      <c r="B21" s="25">
        <f>SUM(C21:D21)</f>
        <v>2713</v>
      </c>
      <c r="C21" s="25">
        <v>2325</v>
      </c>
      <c r="D21" s="25">
        <v>388</v>
      </c>
      <c r="E21" s="5"/>
    </row>
    <row r="22" spans="1:5" ht="15.75">
      <c r="A22" s="46" t="s">
        <v>57</v>
      </c>
      <c r="B22" s="25">
        <f>SUM(C22:D22)</f>
        <v>31</v>
      </c>
      <c r="C22" s="25">
        <v>26</v>
      </c>
      <c r="D22" s="25">
        <v>5</v>
      </c>
      <c r="E22" s="5"/>
    </row>
    <row r="23" spans="1:5" ht="15.75">
      <c r="A23" s="46"/>
      <c r="B23" s="24"/>
      <c r="C23" s="24"/>
      <c r="D23" s="24"/>
      <c r="E23" s="7"/>
    </row>
    <row r="24" spans="1:5" ht="15.75">
      <c r="A24" s="46" t="s">
        <v>58</v>
      </c>
      <c r="B24" s="25">
        <f>SUM(B25:B29)</f>
        <v>26889</v>
      </c>
      <c r="C24" s="25">
        <f>SUM(C25:C29)</f>
        <v>22862</v>
      </c>
      <c r="D24" s="25">
        <f>SUM(D25:D29)</f>
        <v>4027</v>
      </c>
      <c r="E24" s="5"/>
    </row>
    <row r="25" spans="1:5" ht="15.75">
      <c r="A25" s="46" t="s">
        <v>62</v>
      </c>
      <c r="B25" s="25">
        <f>SUM(C25:D25)</f>
        <v>24846</v>
      </c>
      <c r="C25" s="24">
        <v>21118</v>
      </c>
      <c r="D25" s="24">
        <v>3728</v>
      </c>
      <c r="E25" s="5"/>
    </row>
    <row r="26" spans="1:5" ht="15.75">
      <c r="A26" s="46" t="s">
        <v>55</v>
      </c>
      <c r="B26" s="25">
        <f>SUM(C26:D26)</f>
        <v>1346</v>
      </c>
      <c r="C26" s="24">
        <v>1144</v>
      </c>
      <c r="D26" s="24">
        <v>202</v>
      </c>
      <c r="E26" s="5"/>
    </row>
    <row r="27" spans="1:5" ht="15.75">
      <c r="A27" s="46" t="s">
        <v>59</v>
      </c>
      <c r="B27" s="25">
        <f>SUM(C27:D27)</f>
        <v>351</v>
      </c>
      <c r="C27" s="24">
        <v>298</v>
      </c>
      <c r="D27" s="24">
        <v>53</v>
      </c>
      <c r="E27" s="5"/>
    </row>
    <row r="28" spans="1:5" ht="15.75">
      <c r="A28" s="46" t="s">
        <v>60</v>
      </c>
      <c r="B28" s="25">
        <f>SUM(C28:D28)</f>
        <v>150</v>
      </c>
      <c r="C28" s="24">
        <v>131</v>
      </c>
      <c r="D28" s="24">
        <v>19</v>
      </c>
      <c r="E28" s="5"/>
    </row>
    <row r="29" spans="1:5" ht="15.75">
      <c r="A29" s="46" t="s">
        <v>61</v>
      </c>
      <c r="B29" s="25">
        <f>SUM(C29:D29)</f>
        <v>196</v>
      </c>
      <c r="C29" s="25">
        <v>171</v>
      </c>
      <c r="D29" s="25">
        <v>25</v>
      </c>
      <c r="E29" s="5"/>
    </row>
    <row r="30" spans="1:5" ht="15.75">
      <c r="A30" s="15"/>
      <c r="B30" s="16"/>
      <c r="C30" s="16"/>
      <c r="D30" s="16"/>
      <c r="E30" s="7"/>
    </row>
    <row r="31" spans="1:5" ht="36" customHeight="1">
      <c r="A31" s="48" t="s">
        <v>71</v>
      </c>
      <c r="B31" s="48"/>
      <c r="C31" s="48"/>
      <c r="D31" s="48"/>
      <c r="E31" s="7"/>
    </row>
    <row r="32" spans="1:5" ht="15.75">
      <c r="A32" s="20" t="s">
        <v>70</v>
      </c>
      <c r="B32" s="19"/>
      <c r="C32" s="19"/>
      <c r="D32" s="19"/>
      <c r="E32" s="7"/>
    </row>
    <row r="33" spans="1:5" ht="15.75">
      <c r="A33" s="7"/>
      <c r="B33" s="19"/>
      <c r="C33" s="19"/>
      <c r="D33" s="19"/>
      <c r="E33" s="35"/>
    </row>
    <row r="34" spans="1:5" ht="15.75">
      <c r="A34" s="35"/>
      <c r="B34" s="36"/>
      <c r="C34" s="36"/>
      <c r="D34" s="36"/>
      <c r="E34" s="35"/>
    </row>
    <row r="35" spans="1:5" ht="15.75">
      <c r="A35" s="37"/>
      <c r="B35" s="31"/>
      <c r="C35" s="31"/>
      <c r="D35" s="31"/>
      <c r="E35" s="37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5" ht="20.25">
      <c r="A1" s="21" t="s">
        <v>42</v>
      </c>
      <c r="B1" s="7"/>
      <c r="C1" s="5"/>
      <c r="D1" s="5"/>
      <c r="E1" s="5"/>
    </row>
    <row r="2" spans="1:5" ht="20.25">
      <c r="A2" s="21" t="s">
        <v>72</v>
      </c>
      <c r="B2" s="7"/>
      <c r="C2" s="5"/>
      <c r="D2" s="5"/>
      <c r="E2" s="5"/>
    </row>
    <row r="3" spans="1:5" ht="20.25">
      <c r="A3" s="21" t="s">
        <v>1</v>
      </c>
      <c r="B3" s="7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5" ht="43.5">
      <c r="A5" s="26"/>
      <c r="B5" s="27" t="s">
        <v>0</v>
      </c>
      <c r="C5" s="28" t="s">
        <v>24</v>
      </c>
      <c r="D5" s="28" t="s">
        <v>25</v>
      </c>
      <c r="E5" s="9"/>
    </row>
    <row r="6" spans="1:5" ht="15.75">
      <c r="A6" s="30"/>
      <c r="B6" s="33"/>
      <c r="C6" s="33"/>
      <c r="D6" s="33"/>
      <c r="E6" s="29"/>
    </row>
    <row r="7" spans="1:5" ht="15.75">
      <c r="A7" s="5" t="s">
        <v>19</v>
      </c>
      <c r="B7" s="23">
        <v>142620</v>
      </c>
      <c r="C7" s="23">
        <v>121209</v>
      </c>
      <c r="D7" s="23">
        <v>21411</v>
      </c>
      <c r="E7" s="5"/>
    </row>
    <row r="8" spans="1:5" ht="15.75">
      <c r="A8" s="30"/>
      <c r="B8" s="34"/>
      <c r="C8" s="34"/>
      <c r="D8" s="34"/>
      <c r="E8" s="30"/>
    </row>
    <row r="9" spans="1:5" ht="15.75">
      <c r="A9" s="46" t="s">
        <v>44</v>
      </c>
      <c r="B9" s="25">
        <f>SUM(B19:B22)+B10</f>
        <v>165698</v>
      </c>
      <c r="C9" s="25">
        <f>SUM(C19:C22)+C10</f>
        <v>140817</v>
      </c>
      <c r="D9" s="25">
        <f>SUM(D19:D22)+D10</f>
        <v>24881</v>
      </c>
      <c r="E9" s="5"/>
    </row>
    <row r="10" spans="1:5" ht="15.75">
      <c r="A10" s="46" t="s">
        <v>45</v>
      </c>
      <c r="B10" s="25">
        <f>SUM(B11:B18)</f>
        <v>140453</v>
      </c>
      <c r="C10" s="25">
        <f>SUM(C11:C18)</f>
        <v>119302</v>
      </c>
      <c r="D10" s="25">
        <f>SUM(D11:D18)</f>
        <v>21151</v>
      </c>
      <c r="E10" s="5"/>
    </row>
    <row r="11" spans="1:5" ht="15.75">
      <c r="A11" s="46" t="s">
        <v>46</v>
      </c>
      <c r="B11" s="25">
        <f>SUM(C11:D11)</f>
        <v>6619</v>
      </c>
      <c r="C11" s="25">
        <v>5622</v>
      </c>
      <c r="D11" s="25">
        <v>997</v>
      </c>
      <c r="E11" s="5"/>
    </row>
    <row r="12" spans="1:5" ht="15.75">
      <c r="A12" s="46" t="s">
        <v>47</v>
      </c>
      <c r="B12" s="25">
        <f aca="true" t="shared" si="0" ref="B12:B18">SUM(C12:D12)</f>
        <v>19775</v>
      </c>
      <c r="C12" s="25">
        <v>16797</v>
      </c>
      <c r="D12" s="25">
        <v>2978</v>
      </c>
      <c r="E12" s="5"/>
    </row>
    <row r="13" spans="1:5" ht="15.75">
      <c r="A13" s="46" t="s">
        <v>48</v>
      </c>
      <c r="B13" s="25">
        <f t="shared" si="0"/>
        <v>9113</v>
      </c>
      <c r="C13" s="25">
        <v>7741</v>
      </c>
      <c r="D13" s="25">
        <v>1372</v>
      </c>
      <c r="E13" s="5"/>
    </row>
    <row r="14" spans="1:5" ht="15.75">
      <c r="A14" s="46" t="s">
        <v>65</v>
      </c>
      <c r="B14" s="25">
        <f t="shared" si="0"/>
        <v>68530</v>
      </c>
      <c r="C14" s="25">
        <v>58210</v>
      </c>
      <c r="D14" s="25">
        <v>10320</v>
      </c>
      <c r="E14" s="5"/>
    </row>
    <row r="15" spans="1:5" ht="15.75">
      <c r="A15" s="46" t="s">
        <v>66</v>
      </c>
      <c r="B15" s="25">
        <f t="shared" si="0"/>
        <v>20021</v>
      </c>
      <c r="C15" s="25">
        <v>17006</v>
      </c>
      <c r="D15" s="25">
        <v>3015</v>
      </c>
      <c r="E15" s="5"/>
    </row>
    <row r="16" spans="1:5" ht="15.75">
      <c r="A16" s="46" t="s">
        <v>67</v>
      </c>
      <c r="B16" s="25">
        <f t="shared" si="0"/>
        <v>9801</v>
      </c>
      <c r="C16" s="25">
        <v>8325</v>
      </c>
      <c r="D16" s="25">
        <v>1476</v>
      </c>
      <c r="E16" s="5"/>
    </row>
    <row r="17" spans="1:5" ht="15.75">
      <c r="A17" s="46" t="s">
        <v>68</v>
      </c>
      <c r="B17" s="25">
        <f t="shared" si="0"/>
        <v>5431</v>
      </c>
      <c r="C17" s="25">
        <v>4613</v>
      </c>
      <c r="D17" s="25">
        <v>818</v>
      </c>
      <c r="E17" s="5"/>
    </row>
    <row r="18" spans="1:5" ht="15.75">
      <c r="A18" s="46" t="s">
        <v>69</v>
      </c>
      <c r="B18" s="25">
        <f t="shared" si="0"/>
        <v>1163</v>
      </c>
      <c r="C18" s="25">
        <v>988</v>
      </c>
      <c r="D18" s="25">
        <v>175</v>
      </c>
      <c r="E18" s="5"/>
    </row>
    <row r="19" spans="1:5" ht="15.75">
      <c r="A19" s="46" t="s">
        <v>54</v>
      </c>
      <c r="B19" s="25">
        <f>SUM(C19:D19)</f>
        <v>21647</v>
      </c>
      <c r="C19" s="24">
        <v>18387</v>
      </c>
      <c r="D19" s="24">
        <v>3260</v>
      </c>
      <c r="E19" s="5"/>
    </row>
    <row r="20" spans="1:5" ht="15.75">
      <c r="A20" s="46" t="s">
        <v>55</v>
      </c>
      <c r="B20" s="25">
        <f>SUM(C20:D20)</f>
        <v>796</v>
      </c>
      <c r="C20" s="24">
        <v>676</v>
      </c>
      <c r="D20" s="24">
        <v>120</v>
      </c>
      <c r="E20" s="5"/>
    </row>
    <row r="21" spans="1:5" ht="15.75">
      <c r="A21" s="46" t="s">
        <v>56</v>
      </c>
      <c r="B21" s="25">
        <f>SUM(C21:D21)</f>
        <v>2761</v>
      </c>
      <c r="C21" s="25">
        <v>2417</v>
      </c>
      <c r="D21" s="25">
        <v>344</v>
      </c>
      <c r="E21" s="5"/>
    </row>
    <row r="22" spans="1:5" ht="15.75">
      <c r="A22" s="46" t="s">
        <v>57</v>
      </c>
      <c r="B22" s="25">
        <f>SUM(C22:D22)</f>
        <v>41</v>
      </c>
      <c r="C22" s="25">
        <v>35</v>
      </c>
      <c r="D22" s="25">
        <v>6</v>
      </c>
      <c r="E22" s="5"/>
    </row>
    <row r="23" spans="1:5" ht="15.75">
      <c r="A23" s="46"/>
      <c r="B23" s="24"/>
      <c r="C23" s="24"/>
      <c r="D23" s="24"/>
      <c r="E23" s="7"/>
    </row>
    <row r="24" spans="1:5" ht="15.75">
      <c r="A24" s="46" t="s">
        <v>58</v>
      </c>
      <c r="B24" s="24">
        <f>SUM(B25:B29)</f>
        <v>23078</v>
      </c>
      <c r="C24" s="24">
        <f>SUM(C25:C29)</f>
        <v>19608</v>
      </c>
      <c r="D24" s="24">
        <f>SUM(D25:D29)</f>
        <v>3470</v>
      </c>
      <c r="E24" s="5"/>
    </row>
    <row r="25" spans="1:5" ht="15.75">
      <c r="A25" s="46" t="s">
        <v>62</v>
      </c>
      <c r="B25" s="25">
        <f>SUM(C25:D25)</f>
        <v>21647</v>
      </c>
      <c r="C25" s="24">
        <v>18387</v>
      </c>
      <c r="D25" s="24">
        <v>3260</v>
      </c>
      <c r="E25" s="5"/>
    </row>
    <row r="26" spans="1:5" ht="15.75">
      <c r="A26" s="46" t="s">
        <v>55</v>
      </c>
      <c r="B26" s="25">
        <f>SUM(C26:D26)</f>
        <v>795</v>
      </c>
      <c r="C26" s="24">
        <v>675</v>
      </c>
      <c r="D26" s="24">
        <v>120</v>
      </c>
      <c r="E26" s="5"/>
    </row>
    <row r="27" spans="1:5" ht="15.75">
      <c r="A27" s="46" t="s">
        <v>59</v>
      </c>
      <c r="B27" s="25">
        <f>SUM(C27:D27)</f>
        <v>307</v>
      </c>
      <c r="C27" s="24">
        <v>261</v>
      </c>
      <c r="D27" s="24">
        <v>46</v>
      </c>
      <c r="E27" s="5"/>
    </row>
    <row r="28" spans="1:5" ht="15.75">
      <c r="A28" s="46" t="s">
        <v>60</v>
      </c>
      <c r="B28" s="25">
        <f>SUM(C28:D28)</f>
        <v>110</v>
      </c>
      <c r="C28" s="24">
        <v>95</v>
      </c>
      <c r="D28" s="24">
        <v>15</v>
      </c>
      <c r="E28" s="5"/>
    </row>
    <row r="29" spans="1:5" ht="15.75">
      <c r="A29" s="46" t="s">
        <v>61</v>
      </c>
      <c r="B29" s="25">
        <f>SUM(C29:D29)</f>
        <v>219</v>
      </c>
      <c r="C29" s="25">
        <v>190</v>
      </c>
      <c r="D29" s="25">
        <v>29</v>
      </c>
      <c r="E29" s="5"/>
    </row>
    <row r="30" spans="1:5" ht="15.75">
      <c r="A30" s="15"/>
      <c r="B30" s="16"/>
      <c r="C30" s="16"/>
      <c r="D30" s="16"/>
      <c r="E30" s="7"/>
    </row>
    <row r="31" spans="1:5" ht="36.75" customHeight="1">
      <c r="A31" s="48" t="s">
        <v>73</v>
      </c>
      <c r="B31" s="48"/>
      <c r="C31" s="48"/>
      <c r="D31" s="48"/>
      <c r="E31" s="7"/>
    </row>
    <row r="32" spans="1:5" ht="15.75">
      <c r="A32" s="20" t="s">
        <v>70</v>
      </c>
      <c r="B32" s="19"/>
      <c r="C32" s="19"/>
      <c r="D32" s="19"/>
      <c r="E32" s="7"/>
    </row>
    <row r="33" spans="1:5" ht="15.75">
      <c r="A33" s="35"/>
      <c r="B33" s="36"/>
      <c r="C33" s="36"/>
      <c r="D33" s="36"/>
      <c r="E33" s="35"/>
    </row>
    <row r="34" spans="1:5" ht="15.75">
      <c r="A34" s="35"/>
      <c r="B34" s="36"/>
      <c r="C34" s="36"/>
      <c r="D34" s="36"/>
      <c r="E34" s="35"/>
    </row>
    <row r="35" spans="1:5" ht="15.75">
      <c r="A35" s="37"/>
      <c r="B35" s="31"/>
      <c r="C35" s="31"/>
      <c r="D35" s="31"/>
      <c r="E35" s="37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21" t="s">
        <v>42</v>
      </c>
      <c r="B1" s="7"/>
      <c r="C1" s="5"/>
      <c r="D1" s="5"/>
      <c r="E1" s="5"/>
      <c r="F1" s="5"/>
    </row>
    <row r="2" spans="1:6" ht="20.25">
      <c r="A2" s="21" t="s">
        <v>74</v>
      </c>
      <c r="B2" s="7"/>
      <c r="C2" s="5"/>
      <c r="D2" s="5"/>
      <c r="E2" s="5"/>
      <c r="F2" s="5"/>
    </row>
    <row r="3" spans="1:6" ht="20.25">
      <c r="A3" s="21" t="s">
        <v>1</v>
      </c>
      <c r="B3" s="7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43.5">
      <c r="A5" s="26"/>
      <c r="B5" s="27" t="s">
        <v>0</v>
      </c>
      <c r="C5" s="28" t="s">
        <v>24</v>
      </c>
      <c r="D5" s="28" t="s">
        <v>25</v>
      </c>
      <c r="E5" s="9"/>
      <c r="F5" s="9"/>
    </row>
    <row r="6" spans="1:6" ht="15.75">
      <c r="A6" s="5"/>
      <c r="B6" s="12"/>
      <c r="C6" s="12"/>
      <c r="D6" s="12"/>
      <c r="E6" s="9"/>
      <c r="F6" s="9"/>
    </row>
    <row r="7" spans="1:6" ht="15.75">
      <c r="A7" s="5" t="s">
        <v>19</v>
      </c>
      <c r="B7" s="23">
        <v>128038</v>
      </c>
      <c r="C7" s="23">
        <v>108735</v>
      </c>
      <c r="D7" s="23">
        <v>19303</v>
      </c>
      <c r="E7" s="5"/>
      <c r="F7" s="5"/>
    </row>
    <row r="8" spans="1:6" ht="15.75">
      <c r="A8" s="5"/>
      <c r="B8" s="24"/>
      <c r="C8" s="24"/>
      <c r="D8" s="24"/>
      <c r="E8" s="5"/>
      <c r="F8" s="5"/>
    </row>
    <row r="9" spans="1:6" ht="15.75">
      <c r="A9" s="46" t="s">
        <v>44</v>
      </c>
      <c r="B9" s="25">
        <f>B10+B21+B22+B20+B19</f>
        <v>148847</v>
      </c>
      <c r="C9" s="25">
        <f>C10+C21+C22+C20+C19</f>
        <v>126399</v>
      </c>
      <c r="D9" s="25">
        <f>D10+D21+D22+D20+D19</f>
        <v>22448</v>
      </c>
      <c r="E9" s="5"/>
      <c r="F9" s="5"/>
    </row>
    <row r="10" spans="1:6" ht="15.75">
      <c r="A10" s="46" t="s">
        <v>45</v>
      </c>
      <c r="B10" s="25">
        <f>SUM(B11:B18)</f>
        <v>126084</v>
      </c>
      <c r="C10" s="25">
        <f>SUM(C11:C18)</f>
        <v>106986</v>
      </c>
      <c r="D10" s="25">
        <f>SUM(D11:D18)</f>
        <v>19098</v>
      </c>
      <c r="E10" s="5"/>
      <c r="F10" s="5"/>
    </row>
    <row r="11" spans="1:6" ht="15.75">
      <c r="A11" s="46" t="s">
        <v>46</v>
      </c>
      <c r="B11" s="25">
        <f aca="true" t="shared" si="0" ref="B11:B18">SUM(C11:D11)</f>
        <v>2602</v>
      </c>
      <c r="C11" s="25">
        <v>2208</v>
      </c>
      <c r="D11" s="25">
        <v>394</v>
      </c>
      <c r="E11" s="5"/>
      <c r="F11" s="5"/>
    </row>
    <row r="12" spans="1:6" ht="15.75">
      <c r="A12" s="46" t="s">
        <v>47</v>
      </c>
      <c r="B12" s="25">
        <f t="shared" si="0"/>
        <v>20101</v>
      </c>
      <c r="C12" s="25">
        <v>17056</v>
      </c>
      <c r="D12" s="25">
        <v>3045</v>
      </c>
      <c r="E12" s="5"/>
      <c r="F12" s="5"/>
    </row>
    <row r="13" spans="1:6" ht="15.75">
      <c r="A13" s="46" t="s">
        <v>48</v>
      </c>
      <c r="B13" s="25">
        <f t="shared" si="0"/>
        <v>9211</v>
      </c>
      <c r="C13" s="25">
        <v>7816</v>
      </c>
      <c r="D13" s="25">
        <v>1395</v>
      </c>
      <c r="E13" s="5"/>
      <c r="F13" s="5"/>
    </row>
    <row r="14" spans="1:6" ht="15.75">
      <c r="A14" s="46" t="s">
        <v>65</v>
      </c>
      <c r="B14" s="25">
        <f t="shared" si="0"/>
        <v>63388</v>
      </c>
      <c r="C14" s="25">
        <v>53786</v>
      </c>
      <c r="D14" s="25">
        <v>9602</v>
      </c>
      <c r="E14" s="5"/>
      <c r="F14" s="5"/>
    </row>
    <row r="15" spans="1:6" ht="15.75">
      <c r="A15" s="46" t="s">
        <v>75</v>
      </c>
      <c r="B15" s="25">
        <f t="shared" si="0"/>
        <v>17529</v>
      </c>
      <c r="C15" s="25">
        <v>14874</v>
      </c>
      <c r="D15" s="25">
        <v>2655</v>
      </c>
      <c r="E15" s="5"/>
      <c r="F15" s="5"/>
    </row>
    <row r="16" spans="1:6" ht="15.75">
      <c r="A16" s="46" t="s">
        <v>67</v>
      </c>
      <c r="B16" s="25">
        <f t="shared" si="0"/>
        <v>7337</v>
      </c>
      <c r="C16" s="25">
        <v>6226</v>
      </c>
      <c r="D16" s="25">
        <v>1111</v>
      </c>
      <c r="E16" s="5"/>
      <c r="F16" s="5"/>
    </row>
    <row r="17" spans="1:6" ht="15.75">
      <c r="A17" s="46" t="s">
        <v>68</v>
      </c>
      <c r="B17" s="25">
        <f t="shared" si="0"/>
        <v>4634</v>
      </c>
      <c r="C17" s="25">
        <v>3932</v>
      </c>
      <c r="D17" s="25">
        <v>702</v>
      </c>
      <c r="E17" s="5"/>
      <c r="F17" s="5"/>
    </row>
    <row r="18" spans="1:6" ht="15.75">
      <c r="A18" s="46" t="s">
        <v>69</v>
      </c>
      <c r="B18" s="25">
        <f t="shared" si="0"/>
        <v>1282</v>
      </c>
      <c r="C18" s="25">
        <v>1088</v>
      </c>
      <c r="D18" s="25">
        <v>194</v>
      </c>
      <c r="E18" s="5"/>
      <c r="F18" s="5"/>
    </row>
    <row r="19" spans="1:6" ht="15.75">
      <c r="A19" s="46" t="s">
        <v>54</v>
      </c>
      <c r="B19" s="25">
        <f>SUM(C19:D19)</f>
        <v>19314</v>
      </c>
      <c r="C19" s="24">
        <v>16388</v>
      </c>
      <c r="D19" s="24">
        <v>2926</v>
      </c>
      <c r="E19" s="5"/>
      <c r="F19" s="5"/>
    </row>
    <row r="20" spans="1:6" ht="15.75">
      <c r="A20" s="46" t="s">
        <v>55</v>
      </c>
      <c r="B20" s="25">
        <f>SUM(C20:D20)</f>
        <v>805</v>
      </c>
      <c r="C20" s="24">
        <v>683</v>
      </c>
      <c r="D20" s="24">
        <v>122</v>
      </c>
      <c r="E20" s="5"/>
      <c r="F20" s="5"/>
    </row>
    <row r="21" spans="1:6" ht="15.75">
      <c r="A21" s="46" t="s">
        <v>56</v>
      </c>
      <c r="B21" s="25">
        <f>SUM(C21:D21)</f>
        <v>2603</v>
      </c>
      <c r="C21" s="25">
        <v>2307</v>
      </c>
      <c r="D21" s="25">
        <v>296</v>
      </c>
      <c r="E21" s="5"/>
      <c r="F21" s="5"/>
    </row>
    <row r="22" spans="1:6" ht="15.75">
      <c r="A22" s="46" t="s">
        <v>57</v>
      </c>
      <c r="B22" s="25">
        <f>SUM(C22:D22)</f>
        <v>41</v>
      </c>
      <c r="C22" s="25">
        <v>35</v>
      </c>
      <c r="D22" s="25">
        <v>6</v>
      </c>
      <c r="E22" s="5"/>
      <c r="F22" s="5"/>
    </row>
    <row r="23" spans="1:6" ht="15.75">
      <c r="A23" s="46"/>
      <c r="B23" s="24"/>
      <c r="C23" s="24"/>
      <c r="D23" s="24"/>
      <c r="E23" s="7"/>
      <c r="F23" s="5"/>
    </row>
    <row r="24" spans="1:6" ht="15.75">
      <c r="A24" s="46" t="s">
        <v>58</v>
      </c>
      <c r="B24" s="24">
        <f>SUM(B25:B29)</f>
        <v>20809</v>
      </c>
      <c r="C24" s="24">
        <f>SUM(C25:C29)</f>
        <v>17664</v>
      </c>
      <c r="D24" s="24">
        <f>SUM(D25:D29)</f>
        <v>3145</v>
      </c>
      <c r="E24" s="5"/>
      <c r="F24" s="5"/>
    </row>
    <row r="25" spans="1:6" ht="15.75">
      <c r="A25" s="46" t="s">
        <v>62</v>
      </c>
      <c r="B25" s="25">
        <f>SUM(C25:D25)</f>
        <v>19314</v>
      </c>
      <c r="C25" s="24">
        <v>16388</v>
      </c>
      <c r="D25" s="24">
        <v>2926</v>
      </c>
      <c r="E25" s="5"/>
      <c r="F25" s="5"/>
    </row>
    <row r="26" spans="1:6" ht="15.75">
      <c r="A26" s="46" t="s">
        <v>55</v>
      </c>
      <c r="B26" s="25">
        <f>SUM(C26:D26)</f>
        <v>804</v>
      </c>
      <c r="C26" s="24">
        <v>682</v>
      </c>
      <c r="D26" s="24">
        <v>122</v>
      </c>
      <c r="E26" s="5"/>
      <c r="F26" s="5"/>
    </row>
    <row r="27" spans="1:6" ht="15.75">
      <c r="A27" s="46" t="s">
        <v>59</v>
      </c>
      <c r="B27" s="25">
        <f>SUM(C27:D27)</f>
        <v>363</v>
      </c>
      <c r="C27" s="24">
        <v>308</v>
      </c>
      <c r="D27" s="24">
        <v>55</v>
      </c>
      <c r="E27" s="5"/>
      <c r="F27" s="5"/>
    </row>
    <row r="28" spans="1:6" ht="15.75">
      <c r="A28" s="46" t="s">
        <v>60</v>
      </c>
      <c r="B28" s="25">
        <f>SUM(C28:D28)</f>
        <v>106</v>
      </c>
      <c r="C28" s="24">
        <v>93</v>
      </c>
      <c r="D28" s="24">
        <v>13</v>
      </c>
      <c r="E28" s="5"/>
      <c r="F28" s="5"/>
    </row>
    <row r="29" spans="1:6" ht="15.75">
      <c r="A29" s="46" t="s">
        <v>61</v>
      </c>
      <c r="B29" s="25">
        <f>SUM(C29:D29)</f>
        <v>222</v>
      </c>
      <c r="C29" s="25">
        <v>193</v>
      </c>
      <c r="D29" s="25">
        <v>29</v>
      </c>
      <c r="E29" s="5"/>
      <c r="F29" s="5"/>
    </row>
    <row r="30" spans="1:6" ht="15.75">
      <c r="A30" s="15"/>
      <c r="B30" s="16"/>
      <c r="C30" s="16"/>
      <c r="D30" s="16"/>
      <c r="E30" s="7"/>
      <c r="F30" s="5"/>
    </row>
    <row r="31" spans="1:6" ht="38.25" customHeight="1">
      <c r="A31" s="48" t="s">
        <v>76</v>
      </c>
      <c r="B31" s="48"/>
      <c r="C31" s="48"/>
      <c r="D31" s="48"/>
      <c r="E31" s="7"/>
      <c r="F31" s="5"/>
    </row>
    <row r="32" spans="1:6" ht="15.75">
      <c r="A32" s="20" t="s">
        <v>70</v>
      </c>
      <c r="B32" s="19"/>
      <c r="C32" s="19"/>
      <c r="D32" s="19"/>
      <c r="E32" s="7"/>
      <c r="F32" s="5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5" ht="20.25">
      <c r="A1" s="21" t="s">
        <v>42</v>
      </c>
      <c r="B1" s="7"/>
      <c r="C1" s="5"/>
      <c r="D1" s="5"/>
      <c r="E1" s="5"/>
    </row>
    <row r="2" spans="1:5" ht="20.25">
      <c r="A2" s="21" t="s">
        <v>77</v>
      </c>
      <c r="B2" s="7"/>
      <c r="C2" s="5"/>
      <c r="D2" s="5"/>
      <c r="E2" s="5"/>
    </row>
    <row r="3" spans="1:5" ht="20.25">
      <c r="A3" s="21" t="s">
        <v>1</v>
      </c>
      <c r="B3" s="7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5" ht="43.5">
      <c r="A5" s="26"/>
      <c r="B5" s="27" t="s">
        <v>0</v>
      </c>
      <c r="C5" s="28" t="s">
        <v>24</v>
      </c>
      <c r="D5" s="28" t="s">
        <v>25</v>
      </c>
      <c r="E5" s="5"/>
    </row>
    <row r="6" spans="1:5" ht="15.75">
      <c r="A6" s="5"/>
      <c r="B6" s="12"/>
      <c r="C6" s="12"/>
      <c r="D6" s="12"/>
      <c r="E6" s="5"/>
    </row>
    <row r="7" spans="1:5" ht="15.75">
      <c r="A7" s="5" t="s">
        <v>19</v>
      </c>
      <c r="B7" s="23">
        <v>120799</v>
      </c>
      <c r="C7" s="23">
        <v>102527</v>
      </c>
      <c r="D7" s="23">
        <v>18272</v>
      </c>
      <c r="E7" s="5"/>
    </row>
    <row r="8" spans="1:5" ht="15.75">
      <c r="A8" s="5"/>
      <c r="B8" s="24"/>
      <c r="C8" s="24"/>
      <c r="D8" s="24"/>
      <c r="E8" s="5"/>
    </row>
    <row r="9" spans="1:5" ht="15.75">
      <c r="A9" s="46" t="s">
        <v>44</v>
      </c>
      <c r="B9" s="25">
        <f>B10+B21+B22+B20+B19</f>
        <v>136441</v>
      </c>
      <c r="C9" s="25">
        <f>C10+C21+C22+C20+C19</f>
        <v>115787</v>
      </c>
      <c r="D9" s="25">
        <f>D10+D21+D22+D20+D19</f>
        <v>20654</v>
      </c>
      <c r="E9" s="5"/>
    </row>
    <row r="10" spans="1:5" ht="15.75">
      <c r="A10" s="46" t="s">
        <v>45</v>
      </c>
      <c r="B10" s="25">
        <f>SUM(B11:B18)</f>
        <v>119245</v>
      </c>
      <c r="C10" s="25">
        <f>SUM(C11:C18)</f>
        <v>101083</v>
      </c>
      <c r="D10" s="25">
        <f>SUM(D11:D18)</f>
        <v>18162</v>
      </c>
      <c r="E10" s="5"/>
    </row>
    <row r="11" spans="1:5" ht="15.75">
      <c r="A11" s="46" t="s">
        <v>46</v>
      </c>
      <c r="B11" s="25">
        <f aca="true" t="shared" si="0" ref="B11:B18">SUM(C11:D11)</f>
        <v>1879</v>
      </c>
      <c r="C11" s="25">
        <v>1593</v>
      </c>
      <c r="D11" s="25">
        <v>286</v>
      </c>
      <c r="E11" s="5"/>
    </row>
    <row r="12" spans="1:5" ht="15.75">
      <c r="A12" s="46" t="s">
        <v>47</v>
      </c>
      <c r="B12" s="25">
        <f t="shared" si="0"/>
        <v>19922</v>
      </c>
      <c r="C12" s="25">
        <v>16888</v>
      </c>
      <c r="D12" s="25">
        <v>3034</v>
      </c>
      <c r="E12" s="5"/>
    </row>
    <row r="13" spans="1:5" ht="15.75">
      <c r="A13" s="46" t="s">
        <v>48</v>
      </c>
      <c r="B13" s="25">
        <f t="shared" si="0"/>
        <v>9769</v>
      </c>
      <c r="C13" s="25">
        <v>8281</v>
      </c>
      <c r="D13" s="25">
        <v>1488</v>
      </c>
      <c r="E13" s="5"/>
    </row>
    <row r="14" spans="1:5" ht="15.75">
      <c r="A14" s="46" t="s">
        <v>65</v>
      </c>
      <c r="B14" s="25">
        <f t="shared" si="0"/>
        <v>59266</v>
      </c>
      <c r="C14" s="25">
        <v>50239</v>
      </c>
      <c r="D14" s="25">
        <v>9027</v>
      </c>
      <c r="E14" s="5"/>
    </row>
    <row r="15" spans="1:5" ht="15.75">
      <c r="A15" s="46" t="s">
        <v>75</v>
      </c>
      <c r="B15" s="25">
        <f t="shared" si="0"/>
        <v>15611</v>
      </c>
      <c r="C15" s="25">
        <v>13233</v>
      </c>
      <c r="D15" s="25">
        <v>2378</v>
      </c>
      <c r="E15" s="5"/>
    </row>
    <row r="16" spans="1:5" ht="15.75">
      <c r="A16" s="46" t="s">
        <v>67</v>
      </c>
      <c r="B16" s="25">
        <f t="shared" si="0"/>
        <v>6738</v>
      </c>
      <c r="C16" s="25">
        <v>5712</v>
      </c>
      <c r="D16" s="25">
        <v>1026</v>
      </c>
      <c r="E16" s="5"/>
    </row>
    <row r="17" spans="1:5" ht="15.75">
      <c r="A17" s="46" t="s">
        <v>68</v>
      </c>
      <c r="B17" s="25">
        <f t="shared" si="0"/>
        <v>4530</v>
      </c>
      <c r="C17" s="25">
        <v>3840</v>
      </c>
      <c r="D17" s="25">
        <v>690</v>
      </c>
      <c r="E17" s="5"/>
    </row>
    <row r="18" spans="1:5" ht="15.75">
      <c r="A18" s="46" t="s">
        <v>69</v>
      </c>
      <c r="B18" s="25">
        <f t="shared" si="0"/>
        <v>1530</v>
      </c>
      <c r="C18" s="25">
        <v>1297</v>
      </c>
      <c r="D18" s="25">
        <v>233</v>
      </c>
      <c r="E18" s="5"/>
    </row>
    <row r="19" spans="1:5" ht="15.75">
      <c r="A19" s="46" t="s">
        <v>54</v>
      </c>
      <c r="B19" s="25">
        <f>SUM(C19:D19)</f>
        <v>14845</v>
      </c>
      <c r="C19" s="24">
        <v>12584</v>
      </c>
      <c r="D19" s="24">
        <v>2261</v>
      </c>
      <c r="E19" s="5"/>
    </row>
    <row r="20" spans="1:5" ht="15.75">
      <c r="A20" s="46" t="s">
        <v>55</v>
      </c>
      <c r="B20" s="25">
        <f>SUM(C20:D20)</f>
        <v>235</v>
      </c>
      <c r="C20" s="24">
        <v>199</v>
      </c>
      <c r="D20" s="24">
        <v>36</v>
      </c>
      <c r="E20" s="5"/>
    </row>
    <row r="21" spans="1:5" ht="15.75">
      <c r="A21" s="46" t="s">
        <v>56</v>
      </c>
      <c r="B21" s="25">
        <f>SUM(C21:D21)</f>
        <v>2078</v>
      </c>
      <c r="C21" s="25">
        <v>1889</v>
      </c>
      <c r="D21" s="25">
        <v>189</v>
      </c>
      <c r="E21" s="5"/>
    </row>
    <row r="22" spans="1:5" ht="15.75">
      <c r="A22" s="46" t="s">
        <v>57</v>
      </c>
      <c r="B22" s="25">
        <f>SUM(C22:D22)</f>
        <v>38</v>
      </c>
      <c r="C22" s="25">
        <v>32</v>
      </c>
      <c r="D22" s="25">
        <v>6</v>
      </c>
      <c r="E22" s="5"/>
    </row>
    <row r="23" spans="1:5" ht="15.75">
      <c r="A23" s="46"/>
      <c r="B23" s="24"/>
      <c r="C23" s="24"/>
      <c r="D23" s="24"/>
      <c r="E23" s="7"/>
    </row>
    <row r="24" spans="1:5" ht="15.75">
      <c r="A24" s="46" t="s">
        <v>58</v>
      </c>
      <c r="B24" s="24">
        <f>SUM(B25:B29)</f>
        <v>15642</v>
      </c>
      <c r="C24" s="24">
        <f>SUM(C25:C29)</f>
        <v>13260</v>
      </c>
      <c r="D24" s="24">
        <f>SUM(D25:D29)</f>
        <v>2382</v>
      </c>
      <c r="E24" s="5"/>
    </row>
    <row r="25" spans="1:5" ht="15.75">
      <c r="A25" s="46" t="s">
        <v>62</v>
      </c>
      <c r="B25" s="25">
        <f>SUM(C25:D25)</f>
        <v>14845</v>
      </c>
      <c r="C25" s="24">
        <v>12584</v>
      </c>
      <c r="D25" s="24">
        <v>2261</v>
      </c>
      <c r="E25" s="5"/>
    </row>
    <row r="26" spans="1:5" ht="15.75">
      <c r="A26" s="46" t="s">
        <v>55</v>
      </c>
      <c r="B26" s="25">
        <f>SUM(C26:D26)</f>
        <v>236</v>
      </c>
      <c r="C26" s="24">
        <v>200</v>
      </c>
      <c r="D26" s="24">
        <v>36</v>
      </c>
      <c r="E26" s="5"/>
    </row>
    <row r="27" spans="1:5" ht="15.75">
      <c r="A27" s="46" t="s">
        <v>59</v>
      </c>
      <c r="B27" s="25">
        <f>SUM(C27:D27)</f>
        <v>210</v>
      </c>
      <c r="C27" s="24">
        <v>178</v>
      </c>
      <c r="D27" s="24">
        <v>32</v>
      </c>
      <c r="E27" s="5"/>
    </row>
    <row r="28" spans="1:5" ht="15.75">
      <c r="A28" s="46" t="s">
        <v>60</v>
      </c>
      <c r="B28" s="25">
        <f>SUM(C28:D28)</f>
        <v>116</v>
      </c>
      <c r="C28" s="24">
        <v>88</v>
      </c>
      <c r="D28" s="24">
        <v>28</v>
      </c>
      <c r="E28" s="5"/>
    </row>
    <row r="29" spans="1:5" ht="15.75">
      <c r="A29" s="46" t="s">
        <v>61</v>
      </c>
      <c r="B29" s="25">
        <f>SUM(C29:D29)</f>
        <v>235</v>
      </c>
      <c r="C29" s="25">
        <v>210</v>
      </c>
      <c r="D29" s="25">
        <v>25</v>
      </c>
      <c r="E29" s="5"/>
    </row>
    <row r="30" spans="1:5" ht="15.75">
      <c r="A30" s="15"/>
      <c r="B30" s="16"/>
      <c r="C30" s="16"/>
      <c r="D30" s="16"/>
      <c r="E30" s="7"/>
    </row>
    <row r="31" spans="1:5" ht="32.25" customHeight="1">
      <c r="A31" s="48" t="s">
        <v>78</v>
      </c>
      <c r="B31" s="48"/>
      <c r="C31" s="48"/>
      <c r="D31" s="48"/>
      <c r="E31" s="7"/>
    </row>
    <row r="32" spans="1:5" ht="15.75">
      <c r="A32" s="20" t="s">
        <v>70</v>
      </c>
      <c r="B32" s="19"/>
      <c r="C32" s="19"/>
      <c r="D32" s="19"/>
      <c r="E32" s="7"/>
    </row>
    <row r="33" spans="1:5" ht="15.75">
      <c r="A33" s="35"/>
      <c r="B33" s="36"/>
      <c r="C33" s="36"/>
      <c r="D33" s="36"/>
      <c r="E33" s="35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42" t="s">
        <v>42</v>
      </c>
      <c r="B1" s="35"/>
      <c r="C1" s="37"/>
      <c r="D1" s="37"/>
      <c r="E1" s="37"/>
      <c r="F1" s="37"/>
    </row>
    <row r="2" spans="1:6" ht="20.25">
      <c r="A2" s="42" t="s">
        <v>79</v>
      </c>
      <c r="B2" s="35"/>
      <c r="C2" s="37"/>
      <c r="D2" s="37"/>
      <c r="E2" s="37"/>
      <c r="F2" s="37"/>
    </row>
    <row r="3" spans="1:6" ht="20.25">
      <c r="A3" s="42" t="s">
        <v>80</v>
      </c>
      <c r="B3" s="35"/>
      <c r="C3" s="37"/>
      <c r="D3" s="37"/>
      <c r="E3" s="37"/>
      <c r="F3" s="37"/>
    </row>
    <row r="4" spans="1:6" ht="15.75">
      <c r="A4" s="37"/>
      <c r="B4" s="37"/>
      <c r="C4" s="37"/>
      <c r="D4" s="37"/>
      <c r="E4" s="37"/>
      <c r="F4" s="37"/>
    </row>
    <row r="5" spans="1:6" ht="43.5">
      <c r="A5" s="26"/>
      <c r="B5" s="27" t="s">
        <v>0</v>
      </c>
      <c r="C5" s="28" t="s">
        <v>24</v>
      </c>
      <c r="D5" s="28" t="s">
        <v>25</v>
      </c>
      <c r="E5" s="37"/>
      <c r="F5" s="37"/>
    </row>
    <row r="6" spans="1:6" ht="15.75">
      <c r="A6" s="37"/>
      <c r="B6" s="38"/>
      <c r="C6" s="38"/>
      <c r="D6" s="38"/>
      <c r="E6" s="37"/>
      <c r="F6" s="37"/>
    </row>
    <row r="7" spans="1:6" ht="15.75">
      <c r="A7" s="5" t="s">
        <v>19</v>
      </c>
      <c r="B7" s="43">
        <v>97372669</v>
      </c>
      <c r="C7" s="43">
        <v>82555325</v>
      </c>
      <c r="D7" s="43">
        <v>14817344</v>
      </c>
      <c r="E7" s="37"/>
      <c r="F7" s="37"/>
    </row>
    <row r="8" spans="1:6" ht="15.75">
      <c r="A8" s="37"/>
      <c r="B8" s="32"/>
      <c r="C8" s="32"/>
      <c r="D8" s="32"/>
      <c r="E8" s="37"/>
      <c r="F8" s="37"/>
    </row>
    <row r="9" spans="1:6" ht="15.75">
      <c r="A9" s="45" t="s">
        <v>44</v>
      </c>
      <c r="B9" s="44">
        <f>B10+B21+B22+B20+B19</f>
        <v>107213716</v>
      </c>
      <c r="C9" s="44">
        <f>C10+C21+C22+C20+C19</f>
        <v>90904500</v>
      </c>
      <c r="D9" s="44">
        <f>D10+D21+D22+D20+D19</f>
        <v>16309216</v>
      </c>
      <c r="E9" s="37"/>
      <c r="F9" s="37"/>
    </row>
    <row r="10" spans="1:6" ht="15.75">
      <c r="A10" s="45" t="s">
        <v>45</v>
      </c>
      <c r="B10" s="44">
        <f>SUM(B11:B18)</f>
        <v>95598305</v>
      </c>
      <c r="C10" s="44">
        <f>SUM(C11:C18)</f>
        <v>80922408</v>
      </c>
      <c r="D10" s="44">
        <f>SUM(D11:D18)</f>
        <v>14675897</v>
      </c>
      <c r="E10" s="37"/>
      <c r="F10" s="37"/>
    </row>
    <row r="11" spans="1:6" ht="15.75">
      <c r="A11" s="45" t="s">
        <v>46</v>
      </c>
      <c r="B11" s="44">
        <f aca="true" t="shared" si="0" ref="B11:B18">SUM(C11:D11)</f>
        <v>771160</v>
      </c>
      <c r="C11" s="44">
        <v>652774</v>
      </c>
      <c r="D11" s="44">
        <v>118386</v>
      </c>
      <c r="E11" s="37"/>
      <c r="F11" s="37"/>
    </row>
    <row r="12" spans="1:6" ht="15.75">
      <c r="A12" s="45" t="s">
        <v>47</v>
      </c>
      <c r="B12" s="44">
        <f t="shared" si="0"/>
        <v>21732943</v>
      </c>
      <c r="C12" s="44">
        <v>18396582</v>
      </c>
      <c r="D12" s="44">
        <v>3336361</v>
      </c>
      <c r="E12" s="37"/>
      <c r="F12" s="37"/>
    </row>
    <row r="13" spans="1:6" ht="15.75">
      <c r="A13" s="45" t="s">
        <v>48</v>
      </c>
      <c r="B13" s="44">
        <f t="shared" si="0"/>
        <v>10286738</v>
      </c>
      <c r="C13" s="44">
        <v>8707556</v>
      </c>
      <c r="D13" s="44">
        <v>1579182</v>
      </c>
      <c r="E13" s="37"/>
      <c r="F13" s="37"/>
    </row>
    <row r="14" spans="1:6" ht="15.75">
      <c r="A14" s="45" t="s">
        <v>65</v>
      </c>
      <c r="B14" s="44">
        <f t="shared" si="0"/>
        <v>41566093</v>
      </c>
      <c r="C14" s="44">
        <v>35185021</v>
      </c>
      <c r="D14" s="44">
        <v>6381072</v>
      </c>
      <c r="E14" s="35"/>
      <c r="F14" s="37"/>
    </row>
    <row r="15" spans="1:6" ht="15.75">
      <c r="A15" s="45" t="s">
        <v>75</v>
      </c>
      <c r="B15" s="44">
        <f t="shared" si="0"/>
        <v>9790937</v>
      </c>
      <c r="C15" s="44">
        <v>8287869</v>
      </c>
      <c r="D15" s="44">
        <v>1503068</v>
      </c>
      <c r="E15" s="35"/>
      <c r="F15" s="37"/>
    </row>
    <row r="16" spans="1:6" ht="15.75">
      <c r="A16" s="45" t="s">
        <v>67</v>
      </c>
      <c r="B16" s="44">
        <f t="shared" si="0"/>
        <v>5564864</v>
      </c>
      <c r="C16" s="44">
        <v>4710567</v>
      </c>
      <c r="D16" s="44">
        <v>854297</v>
      </c>
      <c r="E16" s="37"/>
      <c r="F16" s="37"/>
    </row>
    <row r="17" spans="1:6" ht="15.75">
      <c r="A17" s="45" t="s">
        <v>68</v>
      </c>
      <c r="B17" s="44">
        <f t="shared" si="0"/>
        <v>4161973</v>
      </c>
      <c r="C17" s="44">
        <v>3523042</v>
      </c>
      <c r="D17" s="44">
        <v>638931</v>
      </c>
      <c r="E17" s="35"/>
      <c r="F17" s="37"/>
    </row>
    <row r="18" spans="1:6" ht="15.75">
      <c r="A18" s="45" t="s">
        <v>69</v>
      </c>
      <c r="B18" s="44">
        <f t="shared" si="0"/>
        <v>1723597</v>
      </c>
      <c r="C18" s="44">
        <v>1458997</v>
      </c>
      <c r="D18" s="44">
        <v>264600</v>
      </c>
      <c r="E18" s="35"/>
      <c r="F18" s="37"/>
    </row>
    <row r="19" spans="1:6" ht="15.75">
      <c r="A19" s="45" t="s">
        <v>54</v>
      </c>
      <c r="B19" s="44">
        <f>SUM(C19:D19)</f>
        <v>9037112</v>
      </c>
      <c r="C19" s="32">
        <v>7649768</v>
      </c>
      <c r="D19" s="32">
        <v>1387344</v>
      </c>
      <c r="E19" s="35"/>
      <c r="F19" s="37"/>
    </row>
    <row r="20" spans="1:6" ht="15.75">
      <c r="A20" s="45" t="s">
        <v>55</v>
      </c>
      <c r="B20" s="44">
        <f>SUM(C20:D20)</f>
        <v>232918</v>
      </c>
      <c r="C20" s="32">
        <v>197161</v>
      </c>
      <c r="D20" s="32">
        <v>35757</v>
      </c>
      <c r="E20" s="35"/>
      <c r="F20" s="37"/>
    </row>
    <row r="21" spans="1:6" ht="15.75">
      <c r="A21" s="45" t="s">
        <v>56</v>
      </c>
      <c r="B21" s="44">
        <f>SUM(C21:D21)</f>
        <v>2307010</v>
      </c>
      <c r="C21" s="44">
        <v>2102683</v>
      </c>
      <c r="D21" s="44">
        <v>204327</v>
      </c>
      <c r="E21" s="35"/>
      <c r="F21" s="37"/>
    </row>
    <row r="22" spans="1:6" ht="15.75">
      <c r="A22" s="45" t="s">
        <v>57</v>
      </c>
      <c r="B22" s="44">
        <f>SUM(C22:D22)</f>
        <v>38371</v>
      </c>
      <c r="C22" s="44">
        <v>32480</v>
      </c>
      <c r="D22" s="44">
        <v>5891</v>
      </c>
      <c r="E22" s="37"/>
      <c r="F22" s="37"/>
    </row>
    <row r="23" spans="1:6" ht="15.75">
      <c r="A23" s="45"/>
      <c r="B23" s="32"/>
      <c r="C23" s="32"/>
      <c r="D23" s="32"/>
      <c r="E23" s="35"/>
      <c r="F23" s="37"/>
    </row>
    <row r="24" spans="1:6" ht="15.75">
      <c r="A24" s="45" t="s">
        <v>58</v>
      </c>
      <c r="B24" s="32">
        <f>SUM(B25:B29)</f>
        <v>9841047</v>
      </c>
      <c r="C24" s="32">
        <f>SUM(C25:C29)</f>
        <v>8349175</v>
      </c>
      <c r="D24" s="32">
        <f>SUM(D25:D29)</f>
        <v>1491872</v>
      </c>
      <c r="E24" s="35"/>
      <c r="F24" s="37"/>
    </row>
    <row r="25" spans="1:6" ht="15.75">
      <c r="A25" s="45" t="s">
        <v>62</v>
      </c>
      <c r="B25" s="44">
        <f>SUM(C25:D25)</f>
        <v>9037112</v>
      </c>
      <c r="C25" s="32">
        <v>7649768</v>
      </c>
      <c r="D25" s="32">
        <v>1387344</v>
      </c>
      <c r="E25" s="35"/>
      <c r="F25" s="37"/>
    </row>
    <row r="26" spans="1:6" ht="15.75">
      <c r="A26" s="45" t="s">
        <v>55</v>
      </c>
      <c r="B26" s="44">
        <f>SUM(C26:D26)</f>
        <v>232496</v>
      </c>
      <c r="C26" s="32">
        <v>196804</v>
      </c>
      <c r="D26" s="32">
        <v>35692</v>
      </c>
      <c r="E26" s="35"/>
      <c r="F26" s="37"/>
    </row>
    <row r="27" spans="1:6" ht="15.75">
      <c r="A27" s="45" t="s">
        <v>59</v>
      </c>
      <c r="B27" s="44">
        <f>SUM(C27:D27)</f>
        <v>132761</v>
      </c>
      <c r="C27" s="32">
        <v>112380</v>
      </c>
      <c r="D27" s="32">
        <v>20381</v>
      </c>
      <c r="E27" s="35"/>
      <c r="F27" s="37"/>
    </row>
    <row r="28" spans="1:6" ht="15.75">
      <c r="A28" s="45" t="s">
        <v>60</v>
      </c>
      <c r="B28" s="44">
        <f>SUM(C28:D28)</f>
        <v>226907</v>
      </c>
      <c r="C28" s="32">
        <v>202789</v>
      </c>
      <c r="D28" s="32">
        <v>24118</v>
      </c>
      <c r="E28" s="35"/>
      <c r="F28" s="37"/>
    </row>
    <row r="29" spans="1:6" ht="15.75">
      <c r="A29" s="45" t="s">
        <v>61</v>
      </c>
      <c r="B29" s="44">
        <f>SUM(C29:D29)</f>
        <v>211771</v>
      </c>
      <c r="C29" s="44">
        <v>187434</v>
      </c>
      <c r="D29" s="44">
        <v>24337</v>
      </c>
      <c r="E29" s="35"/>
      <c r="F29" s="37"/>
    </row>
    <row r="30" spans="1:6" ht="15.75">
      <c r="A30" s="39"/>
      <c r="B30" s="40"/>
      <c r="C30" s="40"/>
      <c r="D30" s="40"/>
      <c r="E30" s="35"/>
      <c r="F30" s="37"/>
    </row>
    <row r="31" spans="1:6" ht="35.25" customHeight="1">
      <c r="A31" s="49" t="s">
        <v>81</v>
      </c>
      <c r="B31" s="49"/>
      <c r="C31" s="49"/>
      <c r="D31" s="49"/>
      <c r="E31" s="35"/>
      <c r="F31" s="37"/>
    </row>
    <row r="32" spans="1:6" ht="15.75">
      <c r="A32" s="41" t="s">
        <v>70</v>
      </c>
      <c r="B32" s="36"/>
      <c r="C32" s="36"/>
      <c r="D32" s="36"/>
      <c r="E32" s="35"/>
      <c r="F32" s="37"/>
    </row>
    <row r="33" spans="1:6" ht="15.75">
      <c r="A33" s="35"/>
      <c r="B33" s="36"/>
      <c r="C33" s="36"/>
      <c r="D33" s="36"/>
      <c r="E33" s="35"/>
      <c r="F33" s="37"/>
    </row>
    <row r="34" spans="1:6" ht="15.75">
      <c r="A34" s="35"/>
      <c r="B34" s="36"/>
      <c r="C34" s="36"/>
      <c r="D34" s="36"/>
      <c r="E34" s="35"/>
      <c r="F34" s="37"/>
    </row>
    <row r="35" spans="1:6" ht="15.75">
      <c r="A35" s="37"/>
      <c r="B35" s="31"/>
      <c r="C35" s="31"/>
      <c r="D35" s="31"/>
      <c r="E35" s="37"/>
      <c r="F35" s="37"/>
    </row>
    <row r="36" spans="1:6" ht="15.75">
      <c r="A36" s="37"/>
      <c r="B36" s="31"/>
      <c r="C36" s="31"/>
      <c r="D36" s="31"/>
      <c r="E36" s="37"/>
      <c r="F36" s="37"/>
    </row>
    <row r="37" spans="1:6" ht="15.75">
      <c r="A37" s="37"/>
      <c r="B37" s="31"/>
      <c r="C37" s="31"/>
      <c r="D37" s="31"/>
      <c r="E37" s="37"/>
      <c r="F37" s="37"/>
    </row>
    <row r="38" spans="1:6" ht="15.75">
      <c r="A38" s="37"/>
      <c r="B38" s="31"/>
      <c r="C38" s="31"/>
      <c r="D38" s="31"/>
      <c r="E38" s="37"/>
      <c r="F38" s="37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7" ht="20.25">
      <c r="A1" s="42" t="s">
        <v>42</v>
      </c>
      <c r="B1" s="35"/>
      <c r="C1" s="37"/>
      <c r="D1" s="37"/>
      <c r="E1" s="37"/>
      <c r="F1" s="37"/>
      <c r="G1" s="37"/>
    </row>
    <row r="2" spans="1:7" ht="20.25">
      <c r="A2" s="42" t="s">
        <v>82</v>
      </c>
      <c r="B2" s="35"/>
      <c r="C2" s="37"/>
      <c r="D2" s="37"/>
      <c r="E2" s="37"/>
      <c r="F2" s="37"/>
      <c r="G2" s="37"/>
    </row>
    <row r="3" spans="1:7" ht="20.25">
      <c r="A3" s="42" t="s">
        <v>80</v>
      </c>
      <c r="B3" s="35"/>
      <c r="C3" s="37"/>
      <c r="D3" s="37"/>
      <c r="E3" s="37"/>
      <c r="F3" s="37"/>
      <c r="G3" s="37"/>
    </row>
    <row r="4" spans="1:7" ht="15.75">
      <c r="A4" s="37"/>
      <c r="B4" s="37"/>
      <c r="C4" s="37"/>
      <c r="D4" s="37"/>
      <c r="E4" s="37"/>
      <c r="F4" s="37"/>
      <c r="G4" s="37"/>
    </row>
    <row r="5" spans="1:7" ht="43.5">
      <c r="A5" s="26"/>
      <c r="B5" s="27" t="s">
        <v>0</v>
      </c>
      <c r="C5" s="28" t="s">
        <v>24</v>
      </c>
      <c r="D5" s="28" t="s">
        <v>25</v>
      </c>
      <c r="E5" s="37"/>
      <c r="F5" s="37"/>
      <c r="G5" s="37"/>
    </row>
    <row r="6" spans="1:7" ht="15.75">
      <c r="A6" s="37"/>
      <c r="B6" s="38"/>
      <c r="C6" s="38"/>
      <c r="D6" s="38"/>
      <c r="E6" s="37"/>
      <c r="F6" s="37"/>
      <c r="G6" s="37"/>
    </row>
    <row r="7" spans="1:7" ht="15.75">
      <c r="A7" s="5" t="s">
        <v>19</v>
      </c>
      <c r="B7" s="43">
        <v>112724893</v>
      </c>
      <c r="C7" s="43">
        <v>95420126</v>
      </c>
      <c r="D7" s="43">
        <v>17304767</v>
      </c>
      <c r="E7" s="37"/>
      <c r="F7" s="37"/>
      <c r="G7" s="37"/>
    </row>
    <row r="8" spans="1:7" ht="15.75">
      <c r="A8" s="37"/>
      <c r="B8" s="32"/>
      <c r="C8" s="32"/>
      <c r="D8" s="32"/>
      <c r="E8" s="37"/>
      <c r="F8" s="37"/>
      <c r="G8" s="37"/>
    </row>
    <row r="9" spans="1:7" ht="15.75">
      <c r="A9" s="45" t="s">
        <v>44</v>
      </c>
      <c r="B9" s="44">
        <f>B10+B21+B22+B20+B19</f>
        <v>121382171</v>
      </c>
      <c r="C9" s="44">
        <f>C10+C21+C22+C20+C19</f>
        <v>102748072</v>
      </c>
      <c r="D9" s="44">
        <f>D10+D21+D22+D20+D19</f>
        <v>18634099</v>
      </c>
      <c r="E9" s="37"/>
      <c r="F9" s="37"/>
      <c r="G9" s="37"/>
    </row>
    <row r="10" spans="1:7" ht="15.75">
      <c r="A10" s="45" t="s">
        <v>45</v>
      </c>
      <c r="B10" s="44">
        <f>SUM(B11:B18)</f>
        <v>111168496</v>
      </c>
      <c r="C10" s="44">
        <f>SUM(C11:C18)</f>
        <v>93988606</v>
      </c>
      <c r="D10" s="44">
        <f>SUM(D11:D18)</f>
        <v>17179890</v>
      </c>
      <c r="E10" s="37"/>
      <c r="F10" s="37"/>
      <c r="G10" s="37"/>
    </row>
    <row r="11" spans="1:7" ht="15.75">
      <c r="A11" s="45" t="s">
        <v>46</v>
      </c>
      <c r="B11" s="44">
        <f aca="true" t="shared" si="0" ref="B11:B18">SUM(C11:D11)</f>
        <v>1428960</v>
      </c>
      <c r="C11" s="44">
        <v>1208130</v>
      </c>
      <c r="D11" s="44">
        <v>220830</v>
      </c>
      <c r="E11" s="37"/>
      <c r="F11" s="37"/>
      <c r="G11" s="37"/>
    </row>
    <row r="12" spans="1:7" ht="15.75">
      <c r="A12" s="45" t="s">
        <v>47</v>
      </c>
      <c r="B12" s="44">
        <f t="shared" si="0"/>
        <v>21959421</v>
      </c>
      <c r="C12" s="44">
        <v>18565829</v>
      </c>
      <c r="D12" s="44">
        <v>3393592</v>
      </c>
      <c r="E12" s="37"/>
      <c r="F12" s="37"/>
      <c r="G12" s="37"/>
    </row>
    <row r="13" spans="1:7" ht="15.75">
      <c r="A13" s="45" t="s">
        <v>48</v>
      </c>
      <c r="B13" s="44">
        <f t="shared" si="0"/>
        <v>9879806</v>
      </c>
      <c r="C13" s="44">
        <v>8352989</v>
      </c>
      <c r="D13" s="44">
        <v>1526817</v>
      </c>
      <c r="E13" s="37"/>
      <c r="F13" s="37"/>
      <c r="G13" s="37"/>
    </row>
    <row r="14" spans="1:7" ht="15.75">
      <c r="A14" s="45" t="s">
        <v>65</v>
      </c>
      <c r="B14" s="44">
        <f t="shared" si="0"/>
        <v>54424461</v>
      </c>
      <c r="C14" s="44">
        <v>46013748</v>
      </c>
      <c r="D14" s="44">
        <v>8410713</v>
      </c>
      <c r="E14" s="35"/>
      <c r="F14" s="37"/>
      <c r="G14" s="37"/>
    </row>
    <row r="15" spans="1:7" ht="15.75">
      <c r="A15" s="45" t="s">
        <v>83</v>
      </c>
      <c r="B15" s="44">
        <f t="shared" si="0"/>
        <v>11951067</v>
      </c>
      <c r="C15" s="44">
        <v>10104159</v>
      </c>
      <c r="D15" s="44">
        <v>1846908</v>
      </c>
      <c r="E15" s="35"/>
      <c r="F15" s="37"/>
      <c r="G15" s="37"/>
    </row>
    <row r="16" spans="1:7" ht="15.75">
      <c r="A16" s="45" t="s">
        <v>67</v>
      </c>
      <c r="B16" s="44">
        <f t="shared" si="0"/>
        <v>5579498</v>
      </c>
      <c r="C16" s="44">
        <v>4717247</v>
      </c>
      <c r="D16" s="44">
        <v>862251</v>
      </c>
      <c r="E16" s="37"/>
      <c r="F16" s="37"/>
      <c r="G16" s="37"/>
    </row>
    <row r="17" spans="1:7" ht="15.75">
      <c r="A17" s="45" t="s">
        <v>68</v>
      </c>
      <c r="B17" s="44">
        <f t="shared" si="0"/>
        <v>4316613</v>
      </c>
      <c r="C17" s="44">
        <v>3649527</v>
      </c>
      <c r="D17" s="44">
        <v>667086</v>
      </c>
      <c r="E17" s="35"/>
      <c r="F17" s="37"/>
      <c r="G17" s="37"/>
    </row>
    <row r="18" spans="1:7" ht="15.75">
      <c r="A18" s="45" t="s">
        <v>69</v>
      </c>
      <c r="B18" s="44">
        <f t="shared" si="0"/>
        <v>1628670</v>
      </c>
      <c r="C18" s="44">
        <v>1376977</v>
      </c>
      <c r="D18" s="44">
        <v>251693</v>
      </c>
      <c r="E18" s="35"/>
      <c r="F18" s="37"/>
      <c r="G18" s="37"/>
    </row>
    <row r="19" spans="1:7" ht="15.75">
      <c r="A19" s="45" t="s">
        <v>54</v>
      </c>
      <c r="B19" s="44">
        <f>SUM(C19:D19)</f>
        <v>7719085</v>
      </c>
      <c r="C19" s="32">
        <v>6526184</v>
      </c>
      <c r="D19" s="32">
        <v>1192901</v>
      </c>
      <c r="E19" s="35"/>
      <c r="F19" s="37"/>
      <c r="G19" s="37"/>
    </row>
    <row r="20" spans="1:7" ht="15.75">
      <c r="A20" s="45" t="s">
        <v>55</v>
      </c>
      <c r="B20" s="44">
        <f>SUM(C20:D20)</f>
        <v>382772</v>
      </c>
      <c r="C20" s="32">
        <v>323619</v>
      </c>
      <c r="D20" s="32">
        <v>59153</v>
      </c>
      <c r="E20" s="35"/>
      <c r="F20" s="37"/>
      <c r="G20" s="37"/>
    </row>
    <row r="21" spans="1:7" ht="15.75">
      <c r="A21" s="45" t="s">
        <v>56</v>
      </c>
      <c r="B21" s="44">
        <f>SUM(C21:D21)</f>
        <v>2070676</v>
      </c>
      <c r="C21" s="44">
        <v>1874879</v>
      </c>
      <c r="D21" s="44">
        <v>195797</v>
      </c>
      <c r="E21" s="35"/>
      <c r="F21" s="37"/>
      <c r="G21" s="37"/>
    </row>
    <row r="22" spans="1:7" ht="15.75">
      <c r="A22" s="45" t="s">
        <v>57</v>
      </c>
      <c r="B22" s="44">
        <f>SUM(C22:D22)</f>
        <v>41142</v>
      </c>
      <c r="C22" s="44">
        <v>34784</v>
      </c>
      <c r="D22" s="44">
        <v>6358</v>
      </c>
      <c r="E22" s="37"/>
      <c r="F22" s="37"/>
      <c r="G22" s="37"/>
    </row>
    <row r="23" spans="1:7" ht="15.75">
      <c r="A23" s="45"/>
      <c r="B23" s="32"/>
      <c r="C23" s="32"/>
      <c r="D23" s="32"/>
      <c r="E23" s="35"/>
      <c r="F23" s="37"/>
      <c r="G23" s="37"/>
    </row>
    <row r="24" spans="1:7" ht="15.75">
      <c r="A24" s="45" t="s">
        <v>58</v>
      </c>
      <c r="B24" s="32">
        <f>SUM(B25:B29)</f>
        <v>8657278</v>
      </c>
      <c r="C24" s="32">
        <f>SUM(C25:C29)</f>
        <v>7327946</v>
      </c>
      <c r="D24" s="32">
        <f>SUM(D25:D29)</f>
        <v>1329332</v>
      </c>
      <c r="E24" s="35"/>
      <c r="F24" s="37"/>
      <c r="G24" s="37"/>
    </row>
    <row r="25" spans="1:7" ht="15.75">
      <c r="A25" s="45" t="s">
        <v>62</v>
      </c>
      <c r="B25" s="44">
        <f>SUM(C25:D25)</f>
        <v>7719085</v>
      </c>
      <c r="C25" s="32">
        <v>6526184</v>
      </c>
      <c r="D25" s="32">
        <v>1192901</v>
      </c>
      <c r="E25" s="35"/>
      <c r="F25" s="37"/>
      <c r="G25" s="37"/>
    </row>
    <row r="26" spans="1:7" ht="15.75">
      <c r="A26" s="45" t="s">
        <v>55</v>
      </c>
      <c r="B26" s="44">
        <f>SUM(C26:D26)</f>
        <v>380944</v>
      </c>
      <c r="C26" s="32">
        <v>322073</v>
      </c>
      <c r="D26" s="32">
        <v>58871</v>
      </c>
      <c r="E26" s="35"/>
      <c r="F26" s="37"/>
      <c r="G26" s="37"/>
    </row>
    <row r="27" spans="1:7" ht="15.75">
      <c r="A27" s="45" t="s">
        <v>59</v>
      </c>
      <c r="B27" s="44">
        <f>SUM(C27:D27)</f>
        <v>198414</v>
      </c>
      <c r="C27" s="32">
        <v>167751</v>
      </c>
      <c r="D27" s="32">
        <v>30663</v>
      </c>
      <c r="E27" s="35"/>
      <c r="F27" s="37"/>
      <c r="G27" s="37"/>
    </row>
    <row r="28" spans="1:7" ht="15.75">
      <c r="A28" s="45" t="s">
        <v>84</v>
      </c>
      <c r="B28" s="44">
        <f>SUM(C28:D28)</f>
        <v>101352</v>
      </c>
      <c r="C28" s="32">
        <v>84733</v>
      </c>
      <c r="D28" s="32">
        <v>16619</v>
      </c>
      <c r="E28" s="35"/>
      <c r="F28" s="37"/>
      <c r="G28" s="37"/>
    </row>
    <row r="29" spans="1:7" ht="15.75">
      <c r="A29" s="45" t="s">
        <v>61</v>
      </c>
      <c r="B29" s="44">
        <f>SUM(C29:D29)</f>
        <v>257483</v>
      </c>
      <c r="C29" s="44">
        <v>227205</v>
      </c>
      <c r="D29" s="44">
        <v>30278</v>
      </c>
      <c r="E29" s="35"/>
      <c r="F29" s="37"/>
      <c r="G29" s="37"/>
    </row>
    <row r="30" spans="1:7" ht="15.75">
      <c r="A30" s="39"/>
      <c r="B30" s="40"/>
      <c r="C30" s="40"/>
      <c r="D30" s="40"/>
      <c r="E30" s="35"/>
      <c r="F30" s="37"/>
      <c r="G30" s="37"/>
    </row>
    <row r="31" spans="1:7" ht="36.75" customHeight="1">
      <c r="A31" s="49" t="s">
        <v>85</v>
      </c>
      <c r="B31" s="49"/>
      <c r="C31" s="49"/>
      <c r="D31" s="49"/>
      <c r="E31" s="35"/>
      <c r="F31" s="37"/>
      <c r="G31" s="37"/>
    </row>
    <row r="32" spans="1:7" ht="15.75">
      <c r="A32" s="35"/>
      <c r="B32" s="36"/>
      <c r="C32" s="36"/>
      <c r="D32" s="36"/>
      <c r="E32" s="35"/>
      <c r="F32" s="37"/>
      <c r="G32" s="37"/>
    </row>
    <row r="33" spans="1:7" ht="15.75">
      <c r="A33" s="35"/>
      <c r="B33" s="36"/>
      <c r="C33" s="36"/>
      <c r="D33" s="36"/>
      <c r="E33" s="35"/>
      <c r="F33" s="37"/>
      <c r="G33" s="37"/>
    </row>
    <row r="34" spans="1:7" ht="15.75">
      <c r="A34" s="35"/>
      <c r="B34" s="36"/>
      <c r="C34" s="36"/>
      <c r="D34" s="36"/>
      <c r="E34" s="35"/>
      <c r="F34" s="37"/>
      <c r="G34" s="37"/>
    </row>
    <row r="35" spans="1:7" ht="15.75">
      <c r="A35" s="37"/>
      <c r="B35" s="31"/>
      <c r="C35" s="31"/>
      <c r="D35" s="31"/>
      <c r="E35" s="37"/>
      <c r="F35" s="37"/>
      <c r="G35" s="37"/>
    </row>
    <row r="36" spans="1:7" ht="15.75">
      <c r="A36" s="37"/>
      <c r="B36" s="31"/>
      <c r="C36" s="31"/>
      <c r="D36" s="31"/>
      <c r="E36" s="37"/>
      <c r="F36" s="37"/>
      <c r="G36" s="37"/>
    </row>
    <row r="37" spans="1:7" ht="15.75">
      <c r="A37" s="37"/>
      <c r="B37" s="31"/>
      <c r="C37" s="31"/>
      <c r="D37" s="31"/>
      <c r="E37" s="37"/>
      <c r="F37" s="37"/>
      <c r="G37" s="37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42" t="s">
        <v>42</v>
      </c>
      <c r="B1" s="35"/>
      <c r="C1" s="37"/>
      <c r="D1" s="37"/>
      <c r="E1" s="37"/>
      <c r="F1" s="37"/>
    </row>
    <row r="2" spans="1:6" ht="20.25">
      <c r="A2" s="42" t="s">
        <v>86</v>
      </c>
      <c r="B2" s="35"/>
      <c r="C2" s="37"/>
      <c r="D2" s="37"/>
      <c r="E2" s="37"/>
      <c r="F2" s="37"/>
    </row>
    <row r="3" spans="1:6" ht="20.25">
      <c r="A3" s="42" t="s">
        <v>80</v>
      </c>
      <c r="B3" s="35"/>
      <c r="C3" s="37"/>
      <c r="D3" s="37"/>
      <c r="E3" s="37"/>
      <c r="F3" s="37"/>
    </row>
    <row r="4" spans="1:6" ht="15.75">
      <c r="A4" s="37"/>
      <c r="B4" s="37"/>
      <c r="C4" s="37"/>
      <c r="D4" s="37"/>
      <c r="E4" s="37"/>
      <c r="F4" s="37"/>
    </row>
    <row r="5" spans="1:6" ht="43.5">
      <c r="A5" s="26"/>
      <c r="B5" s="27" t="s">
        <v>0</v>
      </c>
      <c r="C5" s="28" t="s">
        <v>24</v>
      </c>
      <c r="D5" s="28" t="s">
        <v>25</v>
      </c>
      <c r="E5" s="37"/>
      <c r="F5" s="37"/>
    </row>
    <row r="6" spans="1:6" ht="15.75">
      <c r="A6" s="37"/>
      <c r="B6" s="38"/>
      <c r="C6" s="38"/>
      <c r="D6" s="38"/>
      <c r="E6" s="37"/>
      <c r="F6" s="37"/>
    </row>
    <row r="7" spans="1:6" ht="15.75">
      <c r="A7" s="5" t="s">
        <v>19</v>
      </c>
      <c r="B7" s="43" t="s">
        <v>87</v>
      </c>
      <c r="C7" s="43" t="s">
        <v>88</v>
      </c>
      <c r="D7" s="43" t="s">
        <v>89</v>
      </c>
      <c r="E7" s="37"/>
      <c r="F7" s="37"/>
    </row>
    <row r="8" spans="1:6" ht="15.75">
      <c r="A8" s="37"/>
      <c r="B8" s="32"/>
      <c r="C8" s="32"/>
      <c r="D8" s="32"/>
      <c r="E8" s="37"/>
      <c r="F8" s="37"/>
    </row>
    <row r="9" spans="1:6" ht="15.75">
      <c r="A9" s="45" t="s">
        <v>44</v>
      </c>
      <c r="B9" s="44">
        <f>B10+B21+B22+B20+B19</f>
        <v>125544659</v>
      </c>
      <c r="C9" s="44">
        <f>C10+C21+C22+C20+C19</f>
        <v>106185277</v>
      </c>
      <c r="D9" s="44">
        <f>D10+D21+D22+D20+D19</f>
        <v>19359382</v>
      </c>
      <c r="E9" s="37"/>
      <c r="F9" s="37"/>
    </row>
    <row r="10" spans="1:6" ht="15.75">
      <c r="A10" s="45" t="s">
        <v>45</v>
      </c>
      <c r="B10" s="44">
        <f>SUM(B11:B18)</f>
        <v>112432913</v>
      </c>
      <c r="C10" s="44">
        <f>SUM(C11:C18)</f>
        <v>94970651</v>
      </c>
      <c r="D10" s="44">
        <f>SUM(D11:D18)</f>
        <v>17462262</v>
      </c>
      <c r="E10" s="37"/>
      <c r="F10" s="37"/>
    </row>
    <row r="11" spans="1:6" ht="15.75">
      <c r="A11" s="45" t="s">
        <v>46</v>
      </c>
      <c r="B11" s="44">
        <f aca="true" t="shared" si="0" ref="B11:B18">SUM(C11:D11)</f>
        <v>992042</v>
      </c>
      <c r="C11" s="44">
        <v>837965</v>
      </c>
      <c r="D11" s="44">
        <v>154077</v>
      </c>
      <c r="E11" s="37"/>
      <c r="F11" s="37"/>
    </row>
    <row r="12" spans="1:6" ht="15.75">
      <c r="A12" s="45" t="s">
        <v>47</v>
      </c>
      <c r="B12" s="44">
        <f t="shared" si="0"/>
        <v>24899124</v>
      </c>
      <c r="C12" s="44">
        <v>21031973</v>
      </c>
      <c r="D12" s="44">
        <v>3867151</v>
      </c>
      <c r="E12" s="37"/>
      <c r="F12" s="37"/>
    </row>
    <row r="13" spans="1:6" ht="15.75">
      <c r="A13" s="45" t="s">
        <v>48</v>
      </c>
      <c r="B13" s="44">
        <f t="shared" si="0"/>
        <v>10406549</v>
      </c>
      <c r="C13" s="44">
        <v>8790279</v>
      </c>
      <c r="D13" s="44">
        <v>1616270</v>
      </c>
      <c r="E13" s="37"/>
      <c r="F13" s="37"/>
    </row>
    <row r="14" spans="1:6" ht="15.75">
      <c r="A14" s="45" t="s">
        <v>65</v>
      </c>
      <c r="B14" s="44">
        <f t="shared" si="0"/>
        <v>51616000</v>
      </c>
      <c r="C14" s="44">
        <v>43599378</v>
      </c>
      <c r="D14" s="44">
        <v>8016622</v>
      </c>
      <c r="E14" s="35"/>
      <c r="F14" s="37"/>
    </row>
    <row r="15" spans="1:6" ht="15.75">
      <c r="A15" s="45" t="s">
        <v>83</v>
      </c>
      <c r="B15" s="44">
        <f t="shared" si="0"/>
        <v>12045740</v>
      </c>
      <c r="C15" s="44">
        <v>10174884</v>
      </c>
      <c r="D15" s="44">
        <v>1870856</v>
      </c>
      <c r="E15" s="35"/>
      <c r="F15" s="37"/>
    </row>
    <row r="16" spans="1:6" ht="15.75">
      <c r="A16" s="45" t="s">
        <v>67</v>
      </c>
      <c r="B16" s="44">
        <f t="shared" si="0"/>
        <v>5941622</v>
      </c>
      <c r="C16" s="44">
        <v>5018813</v>
      </c>
      <c r="D16" s="44">
        <v>922809</v>
      </c>
      <c r="E16" s="37"/>
      <c r="F16" s="37"/>
    </row>
    <row r="17" spans="1:6" ht="15.75">
      <c r="A17" s="45" t="s">
        <v>68</v>
      </c>
      <c r="B17" s="44">
        <f t="shared" si="0"/>
        <v>4696018</v>
      </c>
      <c r="C17" s="44">
        <v>3966667</v>
      </c>
      <c r="D17" s="44">
        <v>729351</v>
      </c>
      <c r="E17" s="35"/>
      <c r="F17" s="37"/>
    </row>
    <row r="18" spans="1:6" ht="15.75">
      <c r="A18" s="45" t="s">
        <v>69</v>
      </c>
      <c r="B18" s="44">
        <f t="shared" si="0"/>
        <v>1835818</v>
      </c>
      <c r="C18" s="44">
        <v>1550692</v>
      </c>
      <c r="D18" s="44">
        <v>285126</v>
      </c>
      <c r="E18" s="35"/>
      <c r="F18" s="37"/>
    </row>
    <row r="19" spans="1:6" ht="15.75">
      <c r="A19" s="45" t="s">
        <v>54</v>
      </c>
      <c r="B19" s="44">
        <f>SUM(C19:D19)</f>
        <v>10457186</v>
      </c>
      <c r="C19" s="32">
        <v>8833052</v>
      </c>
      <c r="D19" s="32">
        <v>1624134</v>
      </c>
      <c r="E19" s="35"/>
      <c r="F19" s="37"/>
    </row>
    <row r="20" spans="1:6" ht="15.75">
      <c r="A20" s="45" t="s">
        <v>55</v>
      </c>
      <c r="B20" s="44">
        <f>SUM(C20:D20)</f>
        <v>384443</v>
      </c>
      <c r="C20" s="32">
        <v>324734</v>
      </c>
      <c r="D20" s="32">
        <v>59709</v>
      </c>
      <c r="E20" s="35"/>
      <c r="F20" s="37"/>
    </row>
    <row r="21" spans="1:6" ht="15.75">
      <c r="A21" s="45" t="s">
        <v>56</v>
      </c>
      <c r="B21" s="44">
        <f>SUM(C21:D21)</f>
        <v>2263346</v>
      </c>
      <c r="C21" s="44">
        <v>2051121</v>
      </c>
      <c r="D21" s="44">
        <v>212225</v>
      </c>
      <c r="E21" s="35"/>
      <c r="F21" s="37"/>
    </row>
    <row r="22" spans="1:6" ht="15.75">
      <c r="A22" s="45" t="s">
        <v>57</v>
      </c>
      <c r="B22" s="44">
        <f>SUM(C22:D22)</f>
        <v>6771</v>
      </c>
      <c r="C22" s="44">
        <v>5719</v>
      </c>
      <c r="D22" s="44">
        <v>1052</v>
      </c>
      <c r="E22" s="37"/>
      <c r="F22" s="37"/>
    </row>
    <row r="23" spans="1:6" ht="15.75">
      <c r="A23" s="45"/>
      <c r="B23" s="32"/>
      <c r="C23" s="32"/>
      <c r="D23" s="32"/>
      <c r="E23" s="35"/>
      <c r="F23" s="37"/>
    </row>
    <row r="24" spans="1:6" ht="15.75">
      <c r="A24" s="45" t="s">
        <v>58</v>
      </c>
      <c r="B24" s="32">
        <f>SUM(B25:B29)</f>
        <v>11501148</v>
      </c>
      <c r="C24" s="32">
        <f>SUM(C25:C29)</f>
        <v>9722072</v>
      </c>
      <c r="D24" s="32">
        <f>SUM(D25:D29)</f>
        <v>1779076</v>
      </c>
      <c r="E24" s="35"/>
      <c r="F24" s="37"/>
    </row>
    <row r="25" spans="1:6" ht="15.75">
      <c r="A25" s="45" t="s">
        <v>62</v>
      </c>
      <c r="B25" s="44">
        <f>SUM(C25:D25)</f>
        <v>10457186</v>
      </c>
      <c r="C25" s="32">
        <v>8833052</v>
      </c>
      <c r="D25" s="32">
        <v>1624134</v>
      </c>
      <c r="E25" s="35"/>
      <c r="F25" s="37"/>
    </row>
    <row r="26" spans="1:6" ht="15.75">
      <c r="A26" s="45" t="s">
        <v>55</v>
      </c>
      <c r="B26" s="44">
        <f>SUM(C26:D26)</f>
        <v>373217</v>
      </c>
      <c r="C26" s="32">
        <v>315252</v>
      </c>
      <c r="D26" s="32">
        <v>57965</v>
      </c>
      <c r="E26" s="35"/>
      <c r="F26" s="37"/>
    </row>
    <row r="27" spans="1:6" ht="15.75">
      <c r="A27" s="45" t="s">
        <v>59</v>
      </c>
      <c r="B27" s="44">
        <f>SUM(C27:D27)</f>
        <v>178513</v>
      </c>
      <c r="C27" s="32">
        <v>150788</v>
      </c>
      <c r="D27" s="32">
        <v>27725</v>
      </c>
      <c r="E27" s="35"/>
      <c r="F27" s="37"/>
    </row>
    <row r="28" spans="1:6" ht="15.75">
      <c r="A28" s="45" t="s">
        <v>84</v>
      </c>
      <c r="B28" s="44">
        <f>SUM(C28:D28)</f>
        <v>180994</v>
      </c>
      <c r="C28" s="32">
        <v>152550</v>
      </c>
      <c r="D28" s="32">
        <v>28444</v>
      </c>
      <c r="E28" s="35"/>
      <c r="F28" s="37"/>
    </row>
    <row r="29" spans="1:6" ht="15.75">
      <c r="A29" s="45" t="s">
        <v>61</v>
      </c>
      <c r="B29" s="44">
        <f>SUM(C29:D29)</f>
        <v>311238</v>
      </c>
      <c r="C29" s="44">
        <v>270430</v>
      </c>
      <c r="D29" s="44">
        <v>40808</v>
      </c>
      <c r="E29" s="35"/>
      <c r="F29" s="37"/>
    </row>
    <row r="30" spans="1:6" ht="15.75">
      <c r="A30" s="39"/>
      <c r="B30" s="40"/>
      <c r="C30" s="40"/>
      <c r="D30" s="40"/>
      <c r="E30" s="35"/>
      <c r="F30" s="37"/>
    </row>
    <row r="31" spans="1:6" ht="15.75">
      <c r="A31" s="35" t="s">
        <v>90</v>
      </c>
      <c r="B31" s="36"/>
      <c r="C31" s="36"/>
      <c r="D31" s="36"/>
      <c r="E31" s="35"/>
      <c r="F31" s="37"/>
    </row>
    <row r="32" spans="1:6" ht="15.75">
      <c r="A32" s="35"/>
      <c r="B32" s="36"/>
      <c r="C32" s="36"/>
      <c r="D32" s="36"/>
      <c r="E32" s="35"/>
      <c r="F32" s="37"/>
    </row>
    <row r="33" spans="1:6" ht="15.75">
      <c r="A33" s="35"/>
      <c r="B33" s="36"/>
      <c r="C33" s="36"/>
      <c r="D33" s="36"/>
      <c r="E33" s="35"/>
      <c r="F33" s="37"/>
    </row>
    <row r="34" spans="1:6" ht="15.75">
      <c r="A34" s="35"/>
      <c r="B34" s="36"/>
      <c r="C34" s="36"/>
      <c r="D34" s="36"/>
      <c r="E34" s="35"/>
      <c r="F34" s="37"/>
    </row>
    <row r="35" spans="1:6" ht="15.75">
      <c r="A35" s="37"/>
      <c r="B35" s="31"/>
      <c r="C35" s="31"/>
      <c r="D35" s="31"/>
      <c r="E35" s="37"/>
      <c r="F35" s="37"/>
    </row>
    <row r="36" spans="1:6" ht="15.75">
      <c r="A36" s="37"/>
      <c r="B36" s="31"/>
      <c r="C36" s="31"/>
      <c r="D36" s="31"/>
      <c r="E36" s="37"/>
      <c r="F36" s="37"/>
    </row>
    <row r="37" spans="1:6" ht="15.75">
      <c r="A37" s="37"/>
      <c r="B37" s="31"/>
      <c r="C37" s="31"/>
      <c r="D37" s="31"/>
      <c r="E37" s="37"/>
      <c r="F37" s="37"/>
    </row>
    <row r="38" spans="1:6" ht="15.75">
      <c r="A38" s="37"/>
      <c r="B38" s="31"/>
      <c r="C38" s="31"/>
      <c r="D38" s="31"/>
      <c r="E38" s="37"/>
      <c r="F38" s="37"/>
    </row>
    <row r="39" spans="1:6" ht="15.75">
      <c r="A39" s="37"/>
      <c r="B39" s="31"/>
      <c r="C39" s="31"/>
      <c r="D39" s="31"/>
      <c r="E39" s="37"/>
      <c r="F39" s="3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7" ht="20.25">
      <c r="A1" s="42" t="s">
        <v>42</v>
      </c>
      <c r="B1" s="35"/>
      <c r="C1" s="37"/>
      <c r="D1" s="37"/>
      <c r="E1" s="37"/>
      <c r="F1" s="37"/>
      <c r="G1" s="37"/>
    </row>
    <row r="2" spans="1:7" ht="20.25">
      <c r="A2" s="42" t="s">
        <v>91</v>
      </c>
      <c r="B2" s="35"/>
      <c r="C2" s="37"/>
      <c r="D2" s="37"/>
      <c r="E2" s="37"/>
      <c r="F2" s="37"/>
      <c r="G2" s="37"/>
    </row>
    <row r="3" spans="1:7" ht="20.25">
      <c r="A3" s="42" t="s">
        <v>80</v>
      </c>
      <c r="B3" s="35"/>
      <c r="C3" s="37"/>
      <c r="D3" s="37"/>
      <c r="E3" s="37"/>
      <c r="F3" s="37"/>
      <c r="G3" s="37"/>
    </row>
    <row r="4" spans="1:7" ht="15.75">
      <c r="A4" s="37"/>
      <c r="B4" s="37"/>
      <c r="C4" s="37"/>
      <c r="D4" s="37"/>
      <c r="E4" s="37"/>
      <c r="F4" s="37"/>
      <c r="G4" s="37"/>
    </row>
    <row r="5" spans="1:7" ht="43.5">
      <c r="A5" s="26"/>
      <c r="B5" s="27" t="s">
        <v>0</v>
      </c>
      <c r="C5" s="28" t="s">
        <v>24</v>
      </c>
      <c r="D5" s="28" t="s">
        <v>25</v>
      </c>
      <c r="E5" s="37"/>
      <c r="F5" s="37"/>
      <c r="G5" s="37"/>
    </row>
    <row r="6" spans="1:7" ht="15.75">
      <c r="A6" s="37"/>
      <c r="B6" s="38"/>
      <c r="C6" s="38"/>
      <c r="D6" s="38"/>
      <c r="E6" s="37"/>
      <c r="F6" s="37"/>
      <c r="G6" s="37"/>
    </row>
    <row r="7" spans="1:7" ht="15.75">
      <c r="A7" s="5" t="s">
        <v>19</v>
      </c>
      <c r="B7" s="43">
        <v>128889357</v>
      </c>
      <c r="C7" s="43">
        <v>108913358</v>
      </c>
      <c r="D7" s="43">
        <v>19975999</v>
      </c>
      <c r="E7" s="37"/>
      <c r="F7" s="37"/>
      <c r="G7" s="37"/>
    </row>
    <row r="8" spans="1:7" ht="15.75">
      <c r="A8" s="37"/>
      <c r="B8" s="32"/>
      <c r="C8" s="32"/>
      <c r="D8" s="32"/>
      <c r="E8" s="37"/>
      <c r="F8" s="37"/>
      <c r="G8" s="37"/>
    </row>
    <row r="9" spans="1:7" ht="15.75">
      <c r="A9" s="45" t="s">
        <v>44</v>
      </c>
      <c r="B9" s="44">
        <f>B10+B21+B22+B20+B19</f>
        <v>140768139</v>
      </c>
      <c r="C9" s="44">
        <f>C10+C21+C22+C20+C19</f>
        <v>118945599</v>
      </c>
      <c r="D9" s="44">
        <f>D10+D21+D22+D20+D19</f>
        <v>21822540</v>
      </c>
      <c r="E9" s="37"/>
      <c r="F9" s="37"/>
      <c r="G9" s="37"/>
    </row>
    <row r="10" spans="1:7" ht="15.75">
      <c r="A10" s="45" t="s">
        <v>45</v>
      </c>
      <c r="B10" s="44">
        <f>SUM(B11:B18)</f>
        <v>127138971</v>
      </c>
      <c r="C10" s="44">
        <f>SUM(C11:C18)</f>
        <v>107300867</v>
      </c>
      <c r="D10" s="44">
        <f>SUM(D11:D18)</f>
        <v>19838104</v>
      </c>
      <c r="E10" s="37"/>
      <c r="F10" s="37"/>
      <c r="G10" s="37"/>
    </row>
    <row r="11" spans="1:7" ht="15.75">
      <c r="A11" s="45" t="s">
        <v>46</v>
      </c>
      <c r="B11" s="44">
        <f aca="true" t="shared" si="0" ref="B11:B18">SUM(C11:D11)</f>
        <v>2238339</v>
      </c>
      <c r="C11" s="44">
        <v>1889080</v>
      </c>
      <c r="D11" s="44">
        <v>349259</v>
      </c>
      <c r="E11" s="37"/>
      <c r="F11" s="37"/>
      <c r="G11" s="37"/>
    </row>
    <row r="12" spans="1:7" ht="15.75">
      <c r="A12" s="45" t="s">
        <v>47</v>
      </c>
      <c r="B12" s="44">
        <f t="shared" si="0"/>
        <v>22169146</v>
      </c>
      <c r="C12" s="44">
        <v>18709988</v>
      </c>
      <c r="D12" s="44">
        <v>3459158</v>
      </c>
      <c r="E12" s="37"/>
      <c r="F12" s="37"/>
      <c r="G12" s="37"/>
    </row>
    <row r="13" spans="1:7" ht="15.75">
      <c r="A13" s="45" t="s">
        <v>48</v>
      </c>
      <c r="B13" s="44">
        <f t="shared" si="0"/>
        <v>9595187</v>
      </c>
      <c r="C13" s="44">
        <v>8098004</v>
      </c>
      <c r="D13" s="44">
        <v>1497183</v>
      </c>
      <c r="E13" s="37"/>
      <c r="F13" s="37"/>
      <c r="G13" s="37"/>
    </row>
    <row r="14" spans="1:7" ht="15.75">
      <c r="A14" s="45" t="s">
        <v>65</v>
      </c>
      <c r="B14" s="44">
        <f t="shared" si="0"/>
        <v>65933908</v>
      </c>
      <c r="C14" s="44">
        <v>55645924</v>
      </c>
      <c r="D14" s="44">
        <v>10287984</v>
      </c>
      <c r="E14" s="35"/>
      <c r="F14" s="37"/>
      <c r="G14" s="37"/>
    </row>
    <row r="15" spans="1:7" ht="15.75">
      <c r="A15" s="45" t="s">
        <v>83</v>
      </c>
      <c r="B15" s="44">
        <f t="shared" si="0"/>
        <v>16799704</v>
      </c>
      <c r="C15" s="44">
        <v>14178366</v>
      </c>
      <c r="D15" s="44">
        <v>2621338</v>
      </c>
      <c r="E15" s="35"/>
      <c r="F15" s="37"/>
      <c r="G15" s="37"/>
    </row>
    <row r="16" spans="1:7" ht="15.75">
      <c r="A16" s="45" t="s">
        <v>67</v>
      </c>
      <c r="B16" s="44">
        <f t="shared" si="0"/>
        <v>5385940</v>
      </c>
      <c r="C16" s="44">
        <v>4545546</v>
      </c>
      <c r="D16" s="44">
        <v>840394</v>
      </c>
      <c r="E16" s="37"/>
      <c r="F16" s="37"/>
      <c r="G16" s="37"/>
    </row>
    <row r="17" spans="1:7" ht="15.75">
      <c r="A17" s="45" t="s">
        <v>68</v>
      </c>
      <c r="B17" s="44">
        <f t="shared" si="0"/>
        <v>3698101</v>
      </c>
      <c r="C17" s="44">
        <v>3121068</v>
      </c>
      <c r="D17" s="44">
        <v>577033</v>
      </c>
      <c r="E17" s="35"/>
      <c r="F17" s="37"/>
      <c r="G17" s="37"/>
    </row>
    <row r="18" spans="1:7" ht="15.75">
      <c r="A18" s="45" t="s">
        <v>69</v>
      </c>
      <c r="B18" s="44">
        <f t="shared" si="0"/>
        <v>1318646</v>
      </c>
      <c r="C18" s="44">
        <v>1112891</v>
      </c>
      <c r="D18" s="44">
        <v>205755</v>
      </c>
      <c r="E18" s="35"/>
      <c r="F18" s="37"/>
      <c r="G18" s="37"/>
    </row>
    <row r="19" spans="1:7" ht="15.75">
      <c r="A19" s="45" t="s">
        <v>54</v>
      </c>
      <c r="B19" s="44">
        <f>SUM(C19:D19)</f>
        <v>10163053</v>
      </c>
      <c r="C19" s="32">
        <v>8577263</v>
      </c>
      <c r="D19" s="32">
        <v>1585790</v>
      </c>
      <c r="E19" s="35"/>
      <c r="F19" s="37"/>
      <c r="G19" s="37"/>
    </row>
    <row r="20" spans="1:7" ht="15.75">
      <c r="A20" s="45" t="s">
        <v>55</v>
      </c>
      <c r="B20" s="44">
        <f>SUM(C20:D20)</f>
        <v>1129403</v>
      </c>
      <c r="C20" s="32">
        <v>953177</v>
      </c>
      <c r="D20" s="32">
        <v>176226</v>
      </c>
      <c r="E20" s="35"/>
      <c r="F20" s="37"/>
      <c r="G20" s="37"/>
    </row>
    <row r="21" spans="1:7" ht="15.75">
      <c r="A21" s="45" t="s">
        <v>56</v>
      </c>
      <c r="B21" s="44">
        <f>SUM(C21:D21)</f>
        <v>2324608</v>
      </c>
      <c r="C21" s="44">
        <v>2104077</v>
      </c>
      <c r="D21" s="44">
        <v>220531</v>
      </c>
      <c r="E21" s="35"/>
      <c r="F21" s="37"/>
      <c r="G21" s="37"/>
    </row>
    <row r="22" spans="1:7" ht="15.75">
      <c r="A22" s="45" t="s">
        <v>57</v>
      </c>
      <c r="B22" s="44">
        <f>SUM(C22:D22)</f>
        <v>12104</v>
      </c>
      <c r="C22" s="44">
        <v>10215</v>
      </c>
      <c r="D22" s="44">
        <v>1889</v>
      </c>
      <c r="E22" s="37"/>
      <c r="F22" s="37"/>
      <c r="G22" s="37"/>
    </row>
    <row r="23" spans="1:7" ht="15.75">
      <c r="A23" s="45"/>
      <c r="B23" s="32"/>
      <c r="C23" s="32"/>
      <c r="D23" s="32"/>
      <c r="E23" s="35"/>
      <c r="F23" s="37"/>
      <c r="G23" s="37"/>
    </row>
    <row r="24" spans="1:7" ht="15.75">
      <c r="A24" s="45" t="s">
        <v>58</v>
      </c>
      <c r="B24" s="32">
        <f>SUM(B25:B29)</f>
        <v>11878782</v>
      </c>
      <c r="C24" s="32">
        <f>SUM(C25:C29)</f>
        <v>10032241</v>
      </c>
      <c r="D24" s="32">
        <f>SUM(D25:D29)</f>
        <v>1846541</v>
      </c>
      <c r="E24" s="35"/>
      <c r="F24" s="37"/>
      <c r="G24" s="37"/>
    </row>
    <row r="25" spans="1:7" ht="15.75">
      <c r="A25" s="45" t="s">
        <v>62</v>
      </c>
      <c r="B25" s="44">
        <f>SUM(C25:D25)</f>
        <v>10163053</v>
      </c>
      <c r="C25" s="32">
        <v>8577263</v>
      </c>
      <c r="D25" s="32">
        <v>1585790</v>
      </c>
      <c r="E25" s="35"/>
      <c r="F25" s="37"/>
      <c r="G25" s="37"/>
    </row>
    <row r="26" spans="1:7" ht="15.75">
      <c r="A26" s="45" t="s">
        <v>55</v>
      </c>
      <c r="B26" s="44">
        <f>SUM(C26:D26)</f>
        <v>1154356</v>
      </c>
      <c r="C26" s="32">
        <v>974236</v>
      </c>
      <c r="D26" s="32">
        <v>180120</v>
      </c>
      <c r="E26" s="35"/>
      <c r="F26" s="37"/>
      <c r="G26" s="37"/>
    </row>
    <row r="27" spans="1:7" ht="15.75">
      <c r="A27" s="45" t="s">
        <v>59</v>
      </c>
      <c r="B27" s="44">
        <f>SUM(C27:D27)</f>
        <v>293184</v>
      </c>
      <c r="C27" s="32">
        <v>247437</v>
      </c>
      <c r="D27" s="32">
        <v>45747</v>
      </c>
      <c r="E27" s="35"/>
      <c r="F27" s="37"/>
      <c r="G27" s="37"/>
    </row>
    <row r="28" spans="1:7" ht="15.75">
      <c r="A28" s="45" t="s">
        <v>84</v>
      </c>
      <c r="B28" s="44">
        <f>SUM(C28:D28)</f>
        <v>92496</v>
      </c>
      <c r="C28" s="32">
        <v>78696</v>
      </c>
      <c r="D28" s="32">
        <v>13800</v>
      </c>
      <c r="E28" s="35"/>
      <c r="F28" s="37"/>
      <c r="G28" s="37"/>
    </row>
    <row r="29" spans="1:7" ht="15.75">
      <c r="A29" s="45" t="s">
        <v>61</v>
      </c>
      <c r="B29" s="44">
        <f>SUM(C29:D29)</f>
        <v>175693</v>
      </c>
      <c r="C29" s="44">
        <v>154609</v>
      </c>
      <c r="D29" s="44">
        <v>21084</v>
      </c>
      <c r="E29" s="35"/>
      <c r="F29" s="37"/>
      <c r="G29" s="37"/>
    </row>
    <row r="30" spans="1:7" ht="15.75">
      <c r="A30" s="39"/>
      <c r="B30" s="40"/>
      <c r="C30" s="40"/>
      <c r="D30" s="40"/>
      <c r="E30" s="35"/>
      <c r="F30" s="37"/>
      <c r="G30" s="37"/>
    </row>
    <row r="31" spans="1:7" ht="15.75">
      <c r="A31" s="35" t="s">
        <v>92</v>
      </c>
      <c r="B31" s="36"/>
      <c r="C31" s="36"/>
      <c r="D31" s="36"/>
      <c r="E31" s="35"/>
      <c r="F31" s="37"/>
      <c r="G31" s="37"/>
    </row>
    <row r="32" spans="1:7" ht="15.75">
      <c r="A32" s="35"/>
      <c r="B32" s="36"/>
      <c r="C32" s="36"/>
      <c r="D32" s="36"/>
      <c r="E32" s="35"/>
      <c r="F32" s="37"/>
      <c r="G32" s="37"/>
    </row>
    <row r="33" spans="1:7" ht="15.75">
      <c r="A33" s="35"/>
      <c r="B33" s="36"/>
      <c r="C33" s="36"/>
      <c r="D33" s="36"/>
      <c r="E33" s="35"/>
      <c r="F33" s="37"/>
      <c r="G33" s="37"/>
    </row>
    <row r="34" spans="1:7" ht="15.75">
      <c r="A34" s="35"/>
      <c r="B34" s="36"/>
      <c r="C34" s="36"/>
      <c r="D34" s="36"/>
      <c r="E34" s="35"/>
      <c r="F34" s="37"/>
      <c r="G34" s="37"/>
    </row>
    <row r="35" spans="1:7" ht="15.75">
      <c r="A35" s="37"/>
      <c r="B35" s="31"/>
      <c r="C35" s="31"/>
      <c r="D35" s="31"/>
      <c r="E35" s="37"/>
      <c r="F35" s="37"/>
      <c r="G35" s="37"/>
    </row>
    <row r="36" spans="1:7" ht="15.75">
      <c r="A36" s="37"/>
      <c r="B36" s="31"/>
      <c r="C36" s="31"/>
      <c r="D36" s="31"/>
      <c r="E36" s="37"/>
      <c r="F36" s="37"/>
      <c r="G36" s="37"/>
    </row>
    <row r="37" spans="1:7" ht="15.75">
      <c r="A37" s="37"/>
      <c r="B37" s="31"/>
      <c r="C37" s="31"/>
      <c r="D37" s="31"/>
      <c r="E37" s="37"/>
      <c r="F37" s="37"/>
      <c r="G37" s="37"/>
    </row>
    <row r="38" spans="1:7" ht="15.75">
      <c r="A38" s="37"/>
      <c r="B38" s="31"/>
      <c r="C38" s="31"/>
      <c r="D38" s="31"/>
      <c r="E38" s="37"/>
      <c r="F38" s="37"/>
      <c r="G38" s="37"/>
    </row>
    <row r="39" spans="1:7" ht="15.75">
      <c r="A39" s="37"/>
      <c r="B39" s="31"/>
      <c r="C39" s="31"/>
      <c r="D39" s="31"/>
      <c r="E39" s="37"/>
      <c r="F39" s="37"/>
      <c r="G39" s="3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OutlineSymbols="0" zoomScalePageLayoutView="0" workbookViewId="0" topLeftCell="A1">
      <selection activeCell="A1" sqref="A1"/>
    </sheetView>
  </sheetViews>
  <sheetFormatPr defaultColWidth="13.77734375" defaultRowHeight="15.75"/>
  <cols>
    <col min="1" max="1" width="47.10546875" style="3" customWidth="1"/>
    <col min="2" max="16384" width="13.77734375" style="3" customWidth="1"/>
  </cols>
  <sheetData>
    <row r="1" spans="1:7" ht="20.25">
      <c r="A1" s="21" t="s">
        <v>21</v>
      </c>
      <c r="B1" s="7"/>
      <c r="C1" s="5"/>
      <c r="D1" s="5"/>
      <c r="E1" s="5"/>
      <c r="F1" s="5"/>
      <c r="G1" s="5"/>
    </row>
    <row r="2" spans="1:7" ht="20.25">
      <c r="A2" s="21" t="s">
        <v>105</v>
      </c>
      <c r="B2" s="7"/>
      <c r="C2" s="5"/>
      <c r="D2" s="5"/>
      <c r="E2" s="5"/>
      <c r="F2" s="5"/>
      <c r="G2" s="5"/>
    </row>
    <row r="3" spans="1:7" ht="20.25">
      <c r="A3" s="21" t="s">
        <v>1</v>
      </c>
      <c r="B3" s="7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s="4" customFormat="1" ht="15.75">
      <c r="A5" s="8"/>
      <c r="B5" s="47">
        <v>2018</v>
      </c>
      <c r="C5" s="47"/>
      <c r="D5" s="47"/>
      <c r="E5" s="9"/>
      <c r="F5" s="9"/>
      <c r="G5" s="9"/>
    </row>
    <row r="6" spans="1:7" ht="48.75" customHeight="1">
      <c r="A6" s="10"/>
      <c r="B6" s="11" t="s">
        <v>0</v>
      </c>
      <c r="C6" s="22" t="s">
        <v>24</v>
      </c>
      <c r="D6" s="22" t="s">
        <v>25</v>
      </c>
      <c r="E6" s="5"/>
      <c r="F6" s="5"/>
      <c r="G6" s="5"/>
    </row>
    <row r="7" spans="1:7" ht="15.75">
      <c r="A7" s="5"/>
      <c r="B7" s="12"/>
      <c r="C7" s="12"/>
      <c r="D7" s="12"/>
      <c r="E7" s="5"/>
      <c r="F7" s="5"/>
      <c r="G7" s="5"/>
    </row>
    <row r="8" spans="1:7" ht="15.75">
      <c r="A8" s="5" t="s">
        <v>19</v>
      </c>
      <c r="B8" s="23">
        <f>B10-B26</f>
        <v>212077</v>
      </c>
      <c r="C8" s="23">
        <f>C10-C26</f>
        <v>180172</v>
      </c>
      <c r="D8" s="23">
        <f>D10-D26</f>
        <v>31905</v>
      </c>
      <c r="E8" s="5"/>
      <c r="F8" s="5"/>
      <c r="G8" s="5"/>
    </row>
    <row r="9" spans="1:7" ht="15.75">
      <c r="A9" s="5"/>
      <c r="B9" s="24"/>
      <c r="C9" s="24"/>
      <c r="D9" s="24"/>
      <c r="E9" s="5"/>
      <c r="F9" s="5"/>
      <c r="G9" s="5"/>
    </row>
    <row r="10" spans="1:7" ht="15.75">
      <c r="A10" s="5" t="s">
        <v>2</v>
      </c>
      <c r="B10" s="24">
        <f>+B11+SUM(B21:B24)</f>
        <v>218548</v>
      </c>
      <c r="C10" s="24">
        <f>+C11+SUM(C21:C24)</f>
        <v>185678</v>
      </c>
      <c r="D10" s="24">
        <f>+D11+SUM(D21:D24)</f>
        <v>32870</v>
      </c>
      <c r="E10" s="5"/>
      <c r="F10" s="5"/>
      <c r="G10" s="5"/>
    </row>
    <row r="11" spans="1:7" ht="15.75">
      <c r="A11" s="5" t="s">
        <v>3</v>
      </c>
      <c r="B11" s="25">
        <f>SUM(B12:B20)</f>
        <v>207416</v>
      </c>
      <c r="C11" s="25">
        <f>SUM(C12:C20)</f>
        <v>176081</v>
      </c>
      <c r="D11" s="25">
        <f>SUM(D12:D20)</f>
        <v>31335</v>
      </c>
      <c r="E11" s="5"/>
      <c r="F11" s="5"/>
      <c r="G11" s="5"/>
    </row>
    <row r="12" spans="1:7" ht="15.75">
      <c r="A12" s="14" t="s">
        <v>4</v>
      </c>
      <c r="B12" s="25">
        <f aca="true" t="shared" si="0" ref="B12:B20">SUM(C12:D12)</f>
        <v>3367</v>
      </c>
      <c r="C12" s="25">
        <v>2858</v>
      </c>
      <c r="D12" s="25">
        <v>509</v>
      </c>
      <c r="E12" s="5"/>
      <c r="F12" s="5"/>
      <c r="G12" s="5"/>
    </row>
    <row r="13" spans="1:7" ht="15.75">
      <c r="A13" s="14" t="s">
        <v>22</v>
      </c>
      <c r="B13" s="25">
        <f t="shared" si="0"/>
        <v>44821</v>
      </c>
      <c r="C13" s="25">
        <v>38050</v>
      </c>
      <c r="D13" s="25">
        <v>6771</v>
      </c>
      <c r="E13" s="5"/>
      <c r="F13" s="5"/>
      <c r="G13" s="5"/>
    </row>
    <row r="14" spans="1:7" ht="15.75">
      <c r="A14" s="5" t="s">
        <v>23</v>
      </c>
      <c r="B14" s="25">
        <f t="shared" si="0"/>
        <v>1519</v>
      </c>
      <c r="C14" s="25">
        <v>1289</v>
      </c>
      <c r="D14" s="25">
        <f>229+1</f>
        <v>230</v>
      </c>
      <c r="E14" s="5"/>
      <c r="F14" s="5"/>
      <c r="G14" s="5"/>
    </row>
    <row r="15" spans="1:7" ht="15.75">
      <c r="A15" s="5" t="s">
        <v>5</v>
      </c>
      <c r="B15" s="25">
        <f t="shared" si="0"/>
        <v>75771</v>
      </c>
      <c r="C15" s="25">
        <v>64325</v>
      </c>
      <c r="D15" s="25">
        <f>11447-1</f>
        <v>11446</v>
      </c>
      <c r="E15" s="5"/>
      <c r="F15" s="5"/>
      <c r="G15" s="5"/>
    </row>
    <row r="16" spans="1:7" ht="15.75">
      <c r="A16" s="14" t="s">
        <v>6</v>
      </c>
      <c r="B16" s="25">
        <f t="shared" si="0"/>
        <v>39026</v>
      </c>
      <c r="C16" s="25">
        <v>33130</v>
      </c>
      <c r="D16" s="25">
        <v>5896</v>
      </c>
      <c r="E16" s="5"/>
      <c r="F16" s="5"/>
      <c r="G16" s="5"/>
    </row>
    <row r="17" spans="1:7" ht="15.75">
      <c r="A17" s="14" t="s">
        <v>7</v>
      </c>
      <c r="B17" s="25">
        <f t="shared" si="0"/>
        <v>17500</v>
      </c>
      <c r="C17" s="25">
        <f>14857-1</f>
        <v>14856</v>
      </c>
      <c r="D17" s="25">
        <v>2644</v>
      </c>
      <c r="E17" s="5"/>
      <c r="F17" s="5"/>
      <c r="G17" s="5"/>
    </row>
    <row r="18" spans="1:7" ht="15.75">
      <c r="A18" s="14" t="s">
        <v>8</v>
      </c>
      <c r="B18" s="25">
        <f t="shared" si="0"/>
        <v>7879</v>
      </c>
      <c r="C18" s="25">
        <v>6689</v>
      </c>
      <c r="D18" s="25">
        <v>1190</v>
      </c>
      <c r="E18" s="5"/>
      <c r="F18" s="5"/>
      <c r="G18" s="5"/>
    </row>
    <row r="19" spans="1:7" ht="15.75">
      <c r="A19" s="14" t="s">
        <v>20</v>
      </c>
      <c r="B19" s="25">
        <f t="shared" si="0"/>
        <v>2507</v>
      </c>
      <c r="C19" s="25">
        <v>2128</v>
      </c>
      <c r="D19" s="25">
        <v>379</v>
      </c>
      <c r="E19" s="5"/>
      <c r="F19" s="5"/>
      <c r="G19" s="5"/>
    </row>
    <row r="20" spans="1:7" ht="15.75">
      <c r="A20" s="14" t="s">
        <v>9</v>
      </c>
      <c r="B20" s="25">
        <f t="shared" si="0"/>
        <v>15026</v>
      </c>
      <c r="C20" s="25">
        <f>12040+716</f>
        <v>12756</v>
      </c>
      <c r="D20" s="25">
        <f>2143+127</f>
        <v>2270</v>
      </c>
      <c r="E20" s="5"/>
      <c r="F20" s="5"/>
      <c r="G20" s="5"/>
    </row>
    <row r="21" spans="1:7" ht="15.75">
      <c r="A21" s="5" t="s">
        <v>10</v>
      </c>
      <c r="B21" s="25">
        <f>SUM(C21:D21)</f>
        <v>5607</v>
      </c>
      <c r="C21" s="25">
        <v>4760</v>
      </c>
      <c r="D21" s="24">
        <v>847</v>
      </c>
      <c r="E21" s="5"/>
      <c r="F21" s="5"/>
      <c r="G21" s="5"/>
    </row>
    <row r="22" spans="1:7" ht="15.75">
      <c r="A22" s="5" t="s">
        <v>11</v>
      </c>
      <c r="B22" s="25">
        <f>SUM(C22:D22)</f>
        <v>43</v>
      </c>
      <c r="C22" s="25">
        <v>37</v>
      </c>
      <c r="D22" s="24">
        <f>7-1</f>
        <v>6</v>
      </c>
      <c r="E22" s="5"/>
      <c r="F22" s="5"/>
      <c r="G22" s="5"/>
    </row>
    <row r="23" spans="1:7" ht="15.75">
      <c r="A23" s="5" t="s">
        <v>12</v>
      </c>
      <c r="B23" s="25">
        <f>SUM(C23:D23)</f>
        <v>5171</v>
      </c>
      <c r="C23" s="25">
        <v>4536</v>
      </c>
      <c r="D23" s="25">
        <v>635</v>
      </c>
      <c r="E23" s="5"/>
      <c r="F23" s="5"/>
      <c r="G23" s="5"/>
    </row>
    <row r="24" spans="1:7" ht="15.75">
      <c r="A24" s="5" t="s">
        <v>13</v>
      </c>
      <c r="B24" s="25">
        <f>SUM(C24:D24)</f>
        <v>311</v>
      </c>
      <c r="C24" s="25">
        <v>264</v>
      </c>
      <c r="D24" s="25">
        <v>47</v>
      </c>
      <c r="E24" s="5"/>
      <c r="F24" s="5"/>
      <c r="G24" s="5"/>
    </row>
    <row r="25" spans="1:7" ht="15.75">
      <c r="A25" s="5"/>
      <c r="B25" s="24"/>
      <c r="C25" s="24"/>
      <c r="D25" s="24"/>
      <c r="E25" s="5"/>
      <c r="F25" s="5"/>
      <c r="G25" s="5"/>
    </row>
    <row r="26" spans="1:7" ht="15.75">
      <c r="A26" s="5" t="s">
        <v>14</v>
      </c>
      <c r="B26" s="25">
        <f>SUM(B27:B31)</f>
        <v>6471</v>
      </c>
      <c r="C26" s="25">
        <f>SUM(C27:C31)</f>
        <v>5506</v>
      </c>
      <c r="D26" s="25">
        <f>SUM(D27:D31)</f>
        <v>965</v>
      </c>
      <c r="E26" s="5"/>
      <c r="F26" s="5"/>
      <c r="G26" s="5"/>
    </row>
    <row r="27" spans="1:7" ht="15.75">
      <c r="A27" s="5" t="s">
        <v>15</v>
      </c>
      <c r="B27" s="25">
        <f>SUM(C27:D27)</f>
        <v>5615</v>
      </c>
      <c r="C27" s="25">
        <v>4767</v>
      </c>
      <c r="D27" s="24">
        <v>848</v>
      </c>
      <c r="E27" s="5"/>
      <c r="F27" s="5"/>
      <c r="G27" s="5"/>
    </row>
    <row r="28" spans="1:7" ht="15.75">
      <c r="A28" s="5" t="s">
        <v>11</v>
      </c>
      <c r="B28" s="25">
        <f>SUM(C28:D28)</f>
        <v>43</v>
      </c>
      <c r="C28" s="25">
        <v>37</v>
      </c>
      <c r="D28" s="24">
        <v>6</v>
      </c>
      <c r="E28" s="5"/>
      <c r="F28" s="5"/>
      <c r="G28" s="5"/>
    </row>
    <row r="29" spans="1:7" ht="15.75">
      <c r="A29" s="5" t="s">
        <v>16</v>
      </c>
      <c r="B29" s="25">
        <f>SUM(C29:D29)</f>
        <v>473</v>
      </c>
      <c r="C29" s="25">
        <v>401</v>
      </c>
      <c r="D29" s="24">
        <f>71+1</f>
        <v>72</v>
      </c>
      <c r="E29" s="5"/>
      <c r="F29" s="5"/>
      <c r="G29" s="5"/>
    </row>
    <row r="30" spans="1:7" ht="15.75">
      <c r="A30" s="5" t="s">
        <v>17</v>
      </c>
      <c r="B30" s="25">
        <f>SUM(C30:D30)</f>
        <v>132</v>
      </c>
      <c r="C30" s="25">
        <v>118</v>
      </c>
      <c r="D30" s="24">
        <v>14</v>
      </c>
      <c r="E30" s="5"/>
      <c r="F30" s="5"/>
      <c r="G30" s="5"/>
    </row>
    <row r="31" spans="1:7" ht="15.75">
      <c r="A31" s="14" t="s">
        <v>18</v>
      </c>
      <c r="B31" s="25">
        <f>SUM(C31:D31)</f>
        <v>208</v>
      </c>
      <c r="C31" s="25">
        <v>183</v>
      </c>
      <c r="D31" s="25">
        <f>26-1</f>
        <v>25</v>
      </c>
      <c r="E31" s="5"/>
      <c r="F31" s="5"/>
      <c r="G31" s="5"/>
    </row>
    <row r="32" spans="1:7" ht="15.75">
      <c r="A32" s="15"/>
      <c r="B32" s="16"/>
      <c r="C32" s="16"/>
      <c r="D32" s="16"/>
      <c r="E32" s="5"/>
      <c r="F32" s="5"/>
      <c r="G32" s="5"/>
    </row>
    <row r="33" spans="1:7" ht="48" customHeight="1">
      <c r="A33" s="48" t="s">
        <v>107</v>
      </c>
      <c r="B33" s="48"/>
      <c r="C33" s="48"/>
      <c r="D33" s="48"/>
      <c r="E33" s="48"/>
      <c r="F33" s="5"/>
      <c r="G33" s="5"/>
    </row>
    <row r="34" spans="1:7" ht="15.75">
      <c r="A34" s="20"/>
      <c r="B34" s="19"/>
      <c r="C34" s="19"/>
      <c r="D34" s="19"/>
      <c r="E34" s="5"/>
      <c r="F34" s="5"/>
      <c r="G34" s="5"/>
    </row>
    <row r="35" spans="1:7" ht="15.75">
      <c r="A35" s="6"/>
      <c r="B35" s="7"/>
      <c r="C35" s="5"/>
      <c r="D35" s="5"/>
      <c r="E35" s="5"/>
      <c r="F35" s="5"/>
      <c r="G35" s="5"/>
    </row>
    <row r="36" spans="1:7" ht="15.75">
      <c r="A36" s="6"/>
      <c r="B36" s="7"/>
      <c r="C36" s="5"/>
      <c r="D36" s="5"/>
      <c r="E36" s="5"/>
      <c r="F36" s="5"/>
      <c r="G36" s="5"/>
    </row>
    <row r="37" spans="1:7" ht="15.75">
      <c r="A37" s="6"/>
      <c r="B37" s="7"/>
      <c r="C37" s="5"/>
      <c r="D37" s="5"/>
      <c r="E37" s="5"/>
      <c r="F37" s="5"/>
      <c r="G37" s="5"/>
    </row>
    <row r="38" spans="1:7" ht="15.75">
      <c r="A38" s="6"/>
      <c r="B38" s="7"/>
      <c r="C38" s="5"/>
      <c r="D38" s="5"/>
      <c r="E38" s="5"/>
      <c r="F38" s="5"/>
      <c r="G38" s="5"/>
    </row>
    <row r="39" spans="1:7" ht="15.75">
      <c r="A39" s="7"/>
      <c r="B39" s="19"/>
      <c r="C39" s="19"/>
      <c r="D39" s="19"/>
      <c r="E39" s="5"/>
      <c r="F39" s="5"/>
      <c r="G39" s="5"/>
    </row>
    <row r="40" spans="1:7" ht="15.75">
      <c r="A40" s="7"/>
      <c r="B40" s="19"/>
      <c r="C40" s="19"/>
      <c r="D40" s="19"/>
      <c r="E40" s="5"/>
      <c r="F40" s="5"/>
      <c r="G40" s="5"/>
    </row>
    <row r="41" spans="1:7" ht="15.75">
      <c r="A41" s="5"/>
      <c r="B41" s="13"/>
      <c r="C41" s="13"/>
      <c r="D41" s="13"/>
      <c r="E41" s="5"/>
      <c r="F41" s="5"/>
      <c r="G41" s="5"/>
    </row>
    <row r="42" spans="1:7" ht="15.75">
      <c r="A42" s="5"/>
      <c r="B42" s="13"/>
      <c r="C42" s="13"/>
      <c r="D42" s="13"/>
      <c r="E42" s="5"/>
      <c r="F42" s="5"/>
      <c r="G42" s="5"/>
    </row>
    <row r="43" spans="1:7" ht="15.75">
      <c r="A43" s="5"/>
      <c r="B43" s="13"/>
      <c r="C43" s="13"/>
      <c r="D43" s="13"/>
      <c r="E43" s="5"/>
      <c r="F43" s="5"/>
      <c r="G43" s="5"/>
    </row>
    <row r="44" spans="1:4" ht="15.75">
      <c r="A44" s="1"/>
      <c r="B44" s="2"/>
      <c r="C44" s="2"/>
      <c r="D44" s="2"/>
    </row>
    <row r="45" spans="1:4" ht="15.75">
      <c r="A45" s="1"/>
      <c r="B45" s="2"/>
      <c r="C45" s="2"/>
      <c r="D45" s="2"/>
    </row>
    <row r="46" spans="1:4" ht="15.75">
      <c r="A46" s="1"/>
      <c r="B46" s="2"/>
      <c r="C46" s="2"/>
      <c r="D46" s="2"/>
    </row>
    <row r="47" spans="1:4" ht="15.75">
      <c r="A47" s="1"/>
      <c r="B47" s="2"/>
      <c r="C47" s="2"/>
      <c r="D47" s="2"/>
    </row>
  </sheetData>
  <sheetProtection/>
  <mergeCells count="2">
    <mergeCell ref="B5:D5"/>
    <mergeCell ref="A33:E33"/>
  </mergeCells>
  <printOptions/>
  <pageMargins left="0.573" right="0.5" top="0.75" bottom="0.75" header="0.5" footer="0.5"/>
  <pageSetup fitToHeight="1" fitToWidth="1" horizontalDpi="600" verticalDpi="600" orientation="landscape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42" t="s">
        <v>42</v>
      </c>
      <c r="B1" s="35"/>
      <c r="C1" s="37"/>
      <c r="D1" s="37"/>
      <c r="E1" s="37"/>
      <c r="F1" s="37"/>
    </row>
    <row r="2" spans="1:6" ht="20.25">
      <c r="A2" s="42" t="s">
        <v>93</v>
      </c>
      <c r="B2" s="35"/>
      <c r="C2" s="37"/>
      <c r="D2" s="37"/>
      <c r="E2" s="37"/>
      <c r="F2" s="37"/>
    </row>
    <row r="3" spans="1:6" ht="20.25">
      <c r="A3" s="42" t="s">
        <v>80</v>
      </c>
      <c r="B3" s="35"/>
      <c r="C3" s="37"/>
      <c r="D3" s="37"/>
      <c r="E3" s="37"/>
      <c r="F3" s="37"/>
    </row>
    <row r="4" spans="1:6" ht="15.75">
      <c r="A4" s="37"/>
      <c r="B4" s="37"/>
      <c r="C4" s="37"/>
      <c r="D4" s="37"/>
      <c r="E4" s="37"/>
      <c r="F4" s="37"/>
    </row>
    <row r="5" spans="1:6" ht="43.5">
      <c r="A5" s="26"/>
      <c r="B5" s="27" t="s">
        <v>0</v>
      </c>
      <c r="C5" s="28" t="s">
        <v>24</v>
      </c>
      <c r="D5" s="28" t="s">
        <v>25</v>
      </c>
      <c r="E5" s="37"/>
      <c r="F5" s="37"/>
    </row>
    <row r="6" spans="1:6" ht="15.75">
      <c r="A6" s="37"/>
      <c r="B6" s="38"/>
      <c r="C6" s="38"/>
      <c r="D6" s="38"/>
      <c r="E6" s="37"/>
      <c r="F6" s="37"/>
    </row>
    <row r="7" spans="1:6" ht="15.75">
      <c r="A7" s="5" t="s">
        <v>19</v>
      </c>
      <c r="B7" s="43">
        <v>112723142</v>
      </c>
      <c r="C7" s="43">
        <v>95196906</v>
      </c>
      <c r="D7" s="43">
        <v>17526236</v>
      </c>
      <c r="E7" s="37"/>
      <c r="F7" s="37"/>
    </row>
    <row r="8" spans="1:6" ht="15.75">
      <c r="A8" s="37"/>
      <c r="B8" s="32"/>
      <c r="C8" s="32"/>
      <c r="D8" s="32"/>
      <c r="E8" s="37"/>
      <c r="F8" s="37"/>
    </row>
    <row r="9" spans="1:6" ht="15.75">
      <c r="A9" s="45" t="s">
        <v>44</v>
      </c>
      <c r="B9" s="44">
        <f>B10+B21+B22+B20+B19</f>
        <v>121894363</v>
      </c>
      <c r="C9" s="44">
        <f>C10+C21+C22+C20+C19</f>
        <v>102943258</v>
      </c>
      <c r="D9" s="44">
        <f>D10+D21+D22+D20+D19</f>
        <v>18951105</v>
      </c>
      <c r="E9" s="37"/>
      <c r="F9" s="37"/>
    </row>
    <row r="10" spans="1:6" ht="15.75">
      <c r="A10" s="45" t="s">
        <v>45</v>
      </c>
      <c r="B10" s="44">
        <f>SUM(B11:B18)</f>
        <v>111008692</v>
      </c>
      <c r="C10" s="44">
        <f>SUM(C11:C18)</f>
        <v>93614585</v>
      </c>
      <c r="D10" s="44">
        <f>SUM(D11:D18)</f>
        <v>17394107</v>
      </c>
      <c r="E10" s="37"/>
      <c r="F10" s="37"/>
    </row>
    <row r="11" spans="1:6" ht="15.75">
      <c r="A11" s="45" t="s">
        <v>46</v>
      </c>
      <c r="B11" s="44">
        <f aca="true" t="shared" si="0" ref="B11:B18">SUM(C11:D11)</f>
        <v>2541823</v>
      </c>
      <c r="C11" s="44">
        <v>2143541</v>
      </c>
      <c r="D11" s="44">
        <v>398282</v>
      </c>
      <c r="E11" s="37"/>
      <c r="F11" s="37"/>
    </row>
    <row r="12" spans="1:6" ht="15.75">
      <c r="A12" s="45" t="s">
        <v>47</v>
      </c>
      <c r="B12" s="44">
        <f t="shared" si="0"/>
        <v>24907092</v>
      </c>
      <c r="C12" s="44">
        <v>21004365</v>
      </c>
      <c r="D12" s="44">
        <v>3902727</v>
      </c>
      <c r="E12" s="37"/>
      <c r="F12" s="37"/>
    </row>
    <row r="13" spans="1:6" ht="15.75">
      <c r="A13" s="45" t="s">
        <v>48</v>
      </c>
      <c r="B13" s="44">
        <f t="shared" si="0"/>
        <v>9400797</v>
      </c>
      <c r="C13" s="44">
        <v>7927773</v>
      </c>
      <c r="D13" s="44">
        <v>1473024</v>
      </c>
      <c r="E13" s="37"/>
      <c r="F13" s="37"/>
    </row>
    <row r="14" spans="1:6" ht="15.75">
      <c r="A14" s="45" t="s">
        <v>65</v>
      </c>
      <c r="B14" s="44">
        <f t="shared" si="0"/>
        <v>56282701</v>
      </c>
      <c r="C14" s="44">
        <v>47463686</v>
      </c>
      <c r="D14" s="44">
        <v>8819015</v>
      </c>
      <c r="E14" s="35"/>
      <c r="F14" s="37"/>
    </row>
    <row r="15" spans="1:6" ht="15.75">
      <c r="A15" s="45" t="s">
        <v>83</v>
      </c>
      <c r="B15" s="44">
        <f t="shared" si="0"/>
        <v>10115093</v>
      </c>
      <c r="C15" s="44">
        <v>8530145</v>
      </c>
      <c r="D15" s="44">
        <v>1584948</v>
      </c>
      <c r="E15" s="35"/>
      <c r="F15" s="37"/>
    </row>
    <row r="16" spans="1:6" ht="15.75">
      <c r="A16" s="45" t="s">
        <v>67</v>
      </c>
      <c r="B16" s="44">
        <f t="shared" si="0"/>
        <v>3159820</v>
      </c>
      <c r="C16" s="44">
        <v>2664704</v>
      </c>
      <c r="D16" s="44">
        <v>495116</v>
      </c>
      <c r="E16" s="37"/>
      <c r="F16" s="37"/>
    </row>
    <row r="17" spans="1:6" ht="15.75">
      <c r="A17" s="45" t="s">
        <v>68</v>
      </c>
      <c r="B17" s="44">
        <f t="shared" si="0"/>
        <v>3091839</v>
      </c>
      <c r="C17" s="44">
        <v>2607374</v>
      </c>
      <c r="D17" s="44">
        <v>484465</v>
      </c>
      <c r="E17" s="35"/>
      <c r="F17" s="37"/>
    </row>
    <row r="18" spans="1:6" ht="15.75">
      <c r="A18" s="45" t="s">
        <v>69</v>
      </c>
      <c r="B18" s="44">
        <f t="shared" si="0"/>
        <v>1509527</v>
      </c>
      <c r="C18" s="44">
        <v>1272997</v>
      </c>
      <c r="D18" s="44">
        <v>236530</v>
      </c>
      <c r="E18" s="35"/>
      <c r="F18" s="37"/>
    </row>
    <row r="19" spans="1:6" ht="15.75">
      <c r="A19" s="45" t="s">
        <v>54</v>
      </c>
      <c r="B19" s="44">
        <f>SUM(C19:D19)</f>
        <v>6882593</v>
      </c>
      <c r="C19" s="32">
        <v>5804150</v>
      </c>
      <c r="D19" s="32">
        <v>1078443</v>
      </c>
      <c r="E19" s="35"/>
      <c r="F19" s="37"/>
    </row>
    <row r="20" spans="1:6" ht="15.75">
      <c r="A20" s="45" t="s">
        <v>55</v>
      </c>
      <c r="B20" s="44">
        <f>SUM(C20:D20)</f>
        <v>1768157</v>
      </c>
      <c r="C20" s="32">
        <v>1491102</v>
      </c>
      <c r="D20" s="32">
        <v>277055</v>
      </c>
      <c r="E20" s="35"/>
      <c r="F20" s="37"/>
    </row>
    <row r="21" spans="1:6" ht="15.75">
      <c r="A21" s="45" t="s">
        <v>56</v>
      </c>
      <c r="B21" s="44">
        <f>SUM(C21:D21)</f>
        <v>2227309</v>
      </c>
      <c r="C21" s="44">
        <v>2027002</v>
      </c>
      <c r="D21" s="44">
        <v>200307</v>
      </c>
      <c r="E21" s="35"/>
      <c r="F21" s="37"/>
    </row>
    <row r="22" spans="1:6" ht="15.75">
      <c r="A22" s="45" t="s">
        <v>57</v>
      </c>
      <c r="B22" s="44">
        <f>SUM(C22:D22)</f>
        <v>7612</v>
      </c>
      <c r="C22" s="44">
        <v>6419</v>
      </c>
      <c r="D22" s="44">
        <v>1193</v>
      </c>
      <c r="E22" s="37"/>
      <c r="F22" s="37"/>
    </row>
    <row r="23" spans="1:6" ht="15.75">
      <c r="A23" s="45"/>
      <c r="B23" s="32"/>
      <c r="C23" s="32"/>
      <c r="D23" s="32"/>
      <c r="E23" s="35"/>
      <c r="F23" s="37"/>
    </row>
    <row r="24" spans="1:6" ht="15.75">
      <c r="A24" s="45" t="s">
        <v>58</v>
      </c>
      <c r="B24" s="32">
        <f>SUM(B25:B29)</f>
        <v>9171221</v>
      </c>
      <c r="C24" s="32">
        <f>SUM(C25:C29)</f>
        <v>7746352</v>
      </c>
      <c r="D24" s="32">
        <f>SUM(D25:D29)</f>
        <v>1424869</v>
      </c>
      <c r="E24" s="35"/>
      <c r="F24" s="37"/>
    </row>
    <row r="25" spans="1:6" ht="15.75">
      <c r="A25" s="45" t="s">
        <v>62</v>
      </c>
      <c r="B25" s="44">
        <f>SUM(C25:D25)</f>
        <v>6882593</v>
      </c>
      <c r="C25" s="32">
        <v>5804150</v>
      </c>
      <c r="D25" s="32">
        <v>1078443</v>
      </c>
      <c r="E25" s="35"/>
      <c r="F25" s="37"/>
    </row>
    <row r="26" spans="1:6" ht="15.75">
      <c r="A26" s="45" t="s">
        <v>55</v>
      </c>
      <c r="B26" s="44">
        <f>SUM(C26:D26)</f>
        <v>1769708</v>
      </c>
      <c r="C26" s="32">
        <v>1492410</v>
      </c>
      <c r="D26" s="32">
        <v>277298</v>
      </c>
      <c r="E26" s="35"/>
      <c r="F26" s="37"/>
    </row>
    <row r="27" spans="1:6" ht="15.75">
      <c r="A27" s="45" t="s">
        <v>59</v>
      </c>
      <c r="B27" s="44">
        <f>SUM(C27:D27)</f>
        <v>285761</v>
      </c>
      <c r="C27" s="32">
        <v>240985</v>
      </c>
      <c r="D27" s="32">
        <v>44776</v>
      </c>
      <c r="E27" s="35"/>
      <c r="F27" s="37"/>
    </row>
    <row r="28" spans="1:6" ht="15.75">
      <c r="A28" s="45" t="s">
        <v>84</v>
      </c>
      <c r="B28" s="44">
        <f>SUM(C28:D28)</f>
        <v>83892</v>
      </c>
      <c r="C28" s="32">
        <v>76687</v>
      </c>
      <c r="D28" s="32">
        <v>7205</v>
      </c>
      <c r="E28" s="35"/>
      <c r="F28" s="37"/>
    </row>
    <row r="29" spans="1:6" ht="15.75">
      <c r="A29" s="45" t="s">
        <v>61</v>
      </c>
      <c r="B29" s="44">
        <f>SUM(C29:D29)</f>
        <v>149267</v>
      </c>
      <c r="C29" s="44">
        <v>132120</v>
      </c>
      <c r="D29" s="44">
        <v>17147</v>
      </c>
      <c r="E29" s="35"/>
      <c r="F29" s="37"/>
    </row>
    <row r="30" spans="1:6" ht="15.75">
      <c r="A30" s="39"/>
      <c r="B30" s="40"/>
      <c r="C30" s="40"/>
      <c r="D30" s="40"/>
      <c r="E30" s="35"/>
      <c r="F30" s="37"/>
    </row>
    <row r="31" spans="1:6" ht="15.75">
      <c r="A31" s="35" t="s">
        <v>94</v>
      </c>
      <c r="B31" s="36"/>
      <c r="C31" s="36"/>
      <c r="D31" s="36"/>
      <c r="E31" s="35"/>
      <c r="F31" s="37"/>
    </row>
    <row r="32" spans="1:6" ht="15.75">
      <c r="A32" s="35"/>
      <c r="B32" s="36"/>
      <c r="C32" s="36"/>
      <c r="D32" s="36"/>
      <c r="E32" s="35"/>
      <c r="F32" s="37"/>
    </row>
    <row r="33" spans="1:6" ht="15.75">
      <c r="A33" s="35"/>
      <c r="B33" s="36"/>
      <c r="C33" s="36"/>
      <c r="D33" s="36"/>
      <c r="E33" s="35"/>
      <c r="F33" s="37"/>
    </row>
    <row r="34" spans="1:6" ht="15.75">
      <c r="A34" s="35"/>
      <c r="B34" s="36"/>
      <c r="C34" s="36"/>
      <c r="D34" s="36"/>
      <c r="E34" s="35"/>
      <c r="F34" s="37"/>
    </row>
    <row r="35" spans="1:6" ht="15.75">
      <c r="A35" s="37"/>
      <c r="B35" s="31"/>
      <c r="C35" s="31"/>
      <c r="D35" s="31"/>
      <c r="E35" s="37"/>
      <c r="F35" s="37"/>
    </row>
    <row r="36" spans="1:6" ht="15.75">
      <c r="A36" s="37"/>
      <c r="B36" s="31"/>
      <c r="C36" s="31"/>
      <c r="D36" s="31"/>
      <c r="E36" s="37"/>
      <c r="F36" s="37"/>
    </row>
    <row r="37" spans="1:6" ht="15.75">
      <c r="A37" s="37"/>
      <c r="B37" s="31"/>
      <c r="C37" s="31"/>
      <c r="D37" s="31"/>
      <c r="E37" s="37"/>
      <c r="F37" s="37"/>
    </row>
    <row r="38" spans="1:6" ht="15.75">
      <c r="A38" s="37"/>
      <c r="B38" s="31"/>
      <c r="C38" s="31"/>
      <c r="D38" s="31"/>
      <c r="E38" s="37"/>
      <c r="F38" s="37"/>
    </row>
    <row r="39" spans="1:6" ht="15.75">
      <c r="A39" s="37"/>
      <c r="B39" s="31"/>
      <c r="C39" s="31"/>
      <c r="D39" s="31"/>
      <c r="E39" s="37"/>
      <c r="F39" s="37"/>
    </row>
    <row r="40" spans="1:6" ht="15.75">
      <c r="A40" s="37"/>
      <c r="B40" s="31"/>
      <c r="C40" s="31"/>
      <c r="D40" s="31"/>
      <c r="E40" s="37"/>
      <c r="F40" s="37"/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5" ht="20.25">
      <c r="A1" s="42" t="s">
        <v>42</v>
      </c>
      <c r="B1" s="35"/>
      <c r="C1" s="37"/>
      <c r="D1" s="37"/>
      <c r="E1" s="37"/>
    </row>
    <row r="2" spans="1:5" ht="20.25">
      <c r="A2" s="42" t="s">
        <v>95</v>
      </c>
      <c r="B2" s="35"/>
      <c r="C2" s="37"/>
      <c r="D2" s="37"/>
      <c r="E2" s="37"/>
    </row>
    <row r="3" spans="1:5" ht="20.25">
      <c r="A3" s="42" t="s">
        <v>80</v>
      </c>
      <c r="B3" s="35"/>
      <c r="C3" s="37"/>
      <c r="D3" s="37"/>
      <c r="E3" s="37"/>
    </row>
    <row r="4" spans="1:5" ht="15.75">
      <c r="A4" s="37"/>
      <c r="B4" s="37"/>
      <c r="C4" s="37"/>
      <c r="D4" s="37"/>
      <c r="E4" s="37"/>
    </row>
    <row r="5" spans="1:5" ht="43.5">
      <c r="A5" s="26"/>
      <c r="B5" s="27" t="s">
        <v>0</v>
      </c>
      <c r="C5" s="28" t="s">
        <v>24</v>
      </c>
      <c r="D5" s="28" t="s">
        <v>25</v>
      </c>
      <c r="E5" s="37"/>
    </row>
    <row r="6" spans="1:5" ht="15.75">
      <c r="A6" s="37"/>
      <c r="B6" s="38"/>
      <c r="C6" s="38"/>
      <c r="D6" s="38"/>
      <c r="E6" s="37"/>
    </row>
    <row r="7" spans="1:5" ht="15.75">
      <c r="A7" s="5" t="s">
        <v>19</v>
      </c>
      <c r="B7" s="44">
        <v>83947482</v>
      </c>
      <c r="C7" s="44">
        <v>70852394</v>
      </c>
      <c r="D7" s="44">
        <v>13095088</v>
      </c>
      <c r="E7" s="37"/>
    </row>
    <row r="8" spans="1:5" ht="15.75">
      <c r="A8" s="37"/>
      <c r="B8" s="32"/>
      <c r="C8" s="32"/>
      <c r="D8" s="32"/>
      <c r="E8" s="37"/>
    </row>
    <row r="9" spans="1:5" ht="15.75">
      <c r="A9" s="45" t="s">
        <v>44</v>
      </c>
      <c r="B9" s="44">
        <f>B10+B22+B23+B21+B20</f>
        <v>90918526</v>
      </c>
      <c r="C9" s="44">
        <f>C10+C22+C23+C21+C20</f>
        <v>76734060</v>
      </c>
      <c r="D9" s="44">
        <f>D10+D22+D23+D21+D20</f>
        <v>14184466</v>
      </c>
      <c r="E9" s="37"/>
    </row>
    <row r="10" spans="1:5" ht="15.75">
      <c r="A10" s="45" t="s">
        <v>45</v>
      </c>
      <c r="B10" s="44">
        <f>SUM(B11:B19)</f>
        <v>82333782</v>
      </c>
      <c r="C10" s="44">
        <f>SUM(C11:C19)</f>
        <v>69353376</v>
      </c>
      <c r="D10" s="44">
        <f>SUM(D11:D19)</f>
        <v>12980406</v>
      </c>
      <c r="E10" s="37"/>
    </row>
    <row r="11" spans="1:5" ht="15.75">
      <c r="A11" s="45" t="s">
        <v>96</v>
      </c>
      <c r="B11" s="44">
        <f aca="true" t="shared" si="0" ref="B11:B19">SUM(C11:D11)</f>
        <v>3011223</v>
      </c>
      <c r="C11" s="44">
        <v>2536486</v>
      </c>
      <c r="D11" s="44">
        <v>474737</v>
      </c>
      <c r="E11" s="37"/>
    </row>
    <row r="12" spans="1:5" ht="15.75">
      <c r="A12" s="45" t="s">
        <v>47</v>
      </c>
      <c r="B12" s="44">
        <f t="shared" si="0"/>
        <v>21740526</v>
      </c>
      <c r="C12" s="44">
        <v>18313004</v>
      </c>
      <c r="D12" s="44">
        <v>3427522</v>
      </c>
      <c r="E12" s="37"/>
    </row>
    <row r="13" spans="1:5" ht="15.75">
      <c r="A13" s="45" t="s">
        <v>48</v>
      </c>
      <c r="B13" s="44">
        <f t="shared" si="0"/>
        <v>5131177</v>
      </c>
      <c r="C13" s="44">
        <v>4322217</v>
      </c>
      <c r="D13" s="44">
        <v>808960</v>
      </c>
      <c r="E13" s="37"/>
    </row>
    <row r="14" spans="1:5" ht="15.75">
      <c r="A14" s="45" t="s">
        <v>97</v>
      </c>
      <c r="B14" s="44">
        <f t="shared" si="0"/>
        <v>501760</v>
      </c>
      <c r="C14" s="44">
        <v>422654</v>
      </c>
      <c r="D14" s="44">
        <v>79106</v>
      </c>
      <c r="E14" s="35"/>
    </row>
    <row r="15" spans="1:5" ht="15.75">
      <c r="A15" s="45" t="s">
        <v>65</v>
      </c>
      <c r="B15" s="44">
        <f t="shared" si="0"/>
        <v>38787038</v>
      </c>
      <c r="C15" s="44">
        <v>32672033</v>
      </c>
      <c r="D15" s="44">
        <v>6115005</v>
      </c>
      <c r="E15" s="35"/>
    </row>
    <row r="16" spans="1:5" ht="15.75">
      <c r="A16" s="45" t="s">
        <v>83</v>
      </c>
      <c r="B16" s="44">
        <f t="shared" si="0"/>
        <v>7040400</v>
      </c>
      <c r="C16" s="44">
        <v>5930439</v>
      </c>
      <c r="D16" s="44">
        <v>1109961</v>
      </c>
      <c r="E16" s="35"/>
    </row>
    <row r="17" spans="1:5" ht="15.75">
      <c r="A17" s="45" t="s">
        <v>67</v>
      </c>
      <c r="B17" s="44">
        <f t="shared" si="0"/>
        <v>2122870</v>
      </c>
      <c r="C17" s="44">
        <v>1788187</v>
      </c>
      <c r="D17" s="44">
        <v>334683</v>
      </c>
      <c r="E17" s="37"/>
    </row>
    <row r="18" spans="1:5" ht="15.75">
      <c r="A18" s="45" t="s">
        <v>68</v>
      </c>
      <c r="B18" s="44">
        <f t="shared" si="0"/>
        <v>2492478</v>
      </c>
      <c r="C18" s="44">
        <v>2099524</v>
      </c>
      <c r="D18" s="44">
        <v>392954</v>
      </c>
      <c r="E18" s="35"/>
    </row>
    <row r="19" spans="1:5" ht="15.75">
      <c r="A19" s="45" t="s">
        <v>69</v>
      </c>
      <c r="B19" s="44">
        <f t="shared" si="0"/>
        <v>1506310</v>
      </c>
      <c r="C19" s="44">
        <v>1268832</v>
      </c>
      <c r="D19" s="44">
        <v>237478</v>
      </c>
      <c r="E19" s="35"/>
    </row>
    <row r="20" spans="1:5" ht="15.75">
      <c r="A20" s="45" t="s">
        <v>54</v>
      </c>
      <c r="B20" s="44">
        <f>SUM(C20:D20)</f>
        <v>5230188</v>
      </c>
      <c r="C20" s="32">
        <v>4405618</v>
      </c>
      <c r="D20" s="32">
        <v>824570</v>
      </c>
      <c r="E20" s="35"/>
    </row>
    <row r="21" spans="1:5" ht="15.75">
      <c r="A21" s="45" t="s">
        <v>55</v>
      </c>
      <c r="B21" s="44">
        <f>SUM(C21:D21)</f>
        <v>1332335</v>
      </c>
      <c r="C21" s="32">
        <v>1122284</v>
      </c>
      <c r="D21" s="32">
        <v>210051</v>
      </c>
      <c r="E21" s="35"/>
    </row>
    <row r="22" spans="1:5" ht="15.75">
      <c r="A22" s="45" t="s">
        <v>56</v>
      </c>
      <c r="B22" s="44">
        <f>SUM(C22:D22)</f>
        <v>2015463</v>
      </c>
      <c r="C22" s="44">
        <v>1847089</v>
      </c>
      <c r="D22" s="44">
        <v>168374</v>
      </c>
      <c r="E22" s="35"/>
    </row>
    <row r="23" spans="1:5" ht="15.75">
      <c r="A23" s="45" t="s">
        <v>57</v>
      </c>
      <c r="B23" s="44">
        <f>SUM(C23:D23)</f>
        <v>6758</v>
      </c>
      <c r="C23" s="44">
        <v>5693</v>
      </c>
      <c r="D23" s="44">
        <v>1065</v>
      </c>
      <c r="E23" s="37"/>
    </row>
    <row r="24" spans="1:5" ht="15.75">
      <c r="A24" s="45"/>
      <c r="B24" s="32"/>
      <c r="C24" s="32"/>
      <c r="D24" s="32"/>
      <c r="E24" s="35"/>
    </row>
    <row r="25" spans="1:5" ht="15.75">
      <c r="A25" s="45" t="s">
        <v>58</v>
      </c>
      <c r="B25" s="32">
        <f>SUM(B26:B28)</f>
        <v>6971044</v>
      </c>
      <c r="C25" s="32">
        <f>SUM(C26:C28)</f>
        <v>5881666</v>
      </c>
      <c r="D25" s="32">
        <f>SUM(D26:D28)</f>
        <v>1089378</v>
      </c>
      <c r="E25" s="35"/>
    </row>
    <row r="26" spans="1:5" ht="15.75">
      <c r="A26" s="45" t="s">
        <v>62</v>
      </c>
      <c r="B26" s="44">
        <f>SUM(C26:D26)</f>
        <v>5230188</v>
      </c>
      <c r="C26" s="32">
        <v>4405618</v>
      </c>
      <c r="D26" s="32">
        <v>824570</v>
      </c>
      <c r="E26" s="35"/>
    </row>
    <row r="27" spans="1:5" ht="15.75">
      <c r="A27" s="45" t="s">
        <v>55</v>
      </c>
      <c r="B27" s="44">
        <f>SUM(C27:D27)</f>
        <v>1314782</v>
      </c>
      <c r="C27" s="32">
        <v>1107499</v>
      </c>
      <c r="D27" s="32">
        <v>207283</v>
      </c>
      <c r="E27" s="35"/>
    </row>
    <row r="28" spans="1:5" ht="15.75">
      <c r="A28" s="45" t="s">
        <v>61</v>
      </c>
      <c r="B28" s="44">
        <f>SUM(C28:D28)</f>
        <v>426074</v>
      </c>
      <c r="C28" s="44">
        <v>368549</v>
      </c>
      <c r="D28" s="44">
        <v>57525</v>
      </c>
      <c r="E28" s="35"/>
    </row>
    <row r="29" spans="1:5" ht="15.75">
      <c r="A29" s="39"/>
      <c r="B29" s="40"/>
      <c r="C29" s="40"/>
      <c r="D29" s="40"/>
      <c r="E29" s="35"/>
    </row>
    <row r="30" spans="1:5" ht="15.75">
      <c r="A30" s="35" t="s">
        <v>98</v>
      </c>
      <c r="B30" s="36"/>
      <c r="C30" s="36"/>
      <c r="D30" s="36"/>
      <c r="E30" s="35"/>
    </row>
    <row r="31" spans="1:5" ht="15.75">
      <c r="A31" s="35"/>
      <c r="B31" s="36"/>
      <c r="C31" s="36"/>
      <c r="D31" s="36"/>
      <c r="E31" s="35"/>
    </row>
    <row r="32" spans="1:5" ht="15.75">
      <c r="A32" s="35"/>
      <c r="B32" s="36"/>
      <c r="C32" s="36"/>
      <c r="D32" s="36"/>
      <c r="E32" s="35"/>
    </row>
    <row r="33" spans="1:5" ht="15.75">
      <c r="A33" s="35"/>
      <c r="B33" s="36"/>
      <c r="C33" s="36"/>
      <c r="D33" s="36"/>
      <c r="E33" s="35"/>
    </row>
    <row r="34" spans="1:5" ht="15.75">
      <c r="A34" s="37"/>
      <c r="B34" s="31"/>
      <c r="C34" s="31"/>
      <c r="D34" s="31"/>
      <c r="E34" s="37"/>
    </row>
    <row r="35" spans="1:5" ht="15.75">
      <c r="A35" s="37"/>
      <c r="B35" s="31"/>
      <c r="C35" s="31"/>
      <c r="D35" s="31"/>
      <c r="E35" s="37"/>
    </row>
    <row r="36" spans="1:5" ht="15.75">
      <c r="A36" s="37"/>
      <c r="B36" s="31"/>
      <c r="C36" s="31"/>
      <c r="D36" s="31"/>
      <c r="E36" s="37"/>
    </row>
    <row r="37" spans="1:5" ht="15.75">
      <c r="A37" s="37"/>
      <c r="B37" s="31"/>
      <c r="C37" s="31"/>
      <c r="D37" s="31"/>
      <c r="E37" s="3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OutlineSymbols="0" zoomScalePageLayoutView="0" workbookViewId="0" topLeftCell="A1">
      <selection activeCell="A1" sqref="A1"/>
    </sheetView>
  </sheetViews>
  <sheetFormatPr defaultColWidth="13.77734375" defaultRowHeight="15.75"/>
  <cols>
    <col min="1" max="1" width="47.10546875" style="3" customWidth="1"/>
    <col min="2" max="16384" width="13.77734375" style="3" customWidth="1"/>
  </cols>
  <sheetData>
    <row r="1" spans="1:7" ht="20.25">
      <c r="A1" s="21" t="s">
        <v>21</v>
      </c>
      <c r="B1" s="7"/>
      <c r="C1" s="5"/>
      <c r="D1" s="5"/>
      <c r="E1" s="5"/>
      <c r="F1" s="5"/>
      <c r="G1" s="5"/>
    </row>
    <row r="2" spans="1:7" ht="20.25">
      <c r="A2" s="21" t="s">
        <v>101</v>
      </c>
      <c r="B2" s="7"/>
      <c r="C2" s="5"/>
      <c r="D2" s="5"/>
      <c r="E2" s="5"/>
      <c r="F2" s="5"/>
      <c r="G2" s="5"/>
    </row>
    <row r="3" spans="1:7" ht="20.25">
      <c r="A3" s="21" t="s">
        <v>1</v>
      </c>
      <c r="B3" s="7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s="4" customFormat="1" ht="15.75">
      <c r="A5" s="8"/>
      <c r="B5" s="47">
        <v>2017</v>
      </c>
      <c r="C5" s="47"/>
      <c r="D5" s="47"/>
      <c r="E5" s="9"/>
      <c r="F5" s="9"/>
      <c r="G5" s="9"/>
    </row>
    <row r="6" spans="1:7" ht="48.75" customHeight="1">
      <c r="A6" s="10"/>
      <c r="B6" s="11" t="s">
        <v>0</v>
      </c>
      <c r="C6" s="22" t="s">
        <v>24</v>
      </c>
      <c r="D6" s="22" t="s">
        <v>25</v>
      </c>
      <c r="E6" s="5"/>
      <c r="F6" s="5"/>
      <c r="G6" s="5"/>
    </row>
    <row r="7" spans="1:7" ht="15.75">
      <c r="A7" s="5"/>
      <c r="B7" s="12"/>
      <c r="C7" s="12"/>
      <c r="D7" s="12"/>
      <c r="E7" s="5"/>
      <c r="F7" s="5"/>
      <c r="G7" s="5"/>
    </row>
    <row r="8" spans="1:7" ht="15.75">
      <c r="A8" s="5" t="s">
        <v>19</v>
      </c>
      <c r="B8" s="23">
        <v>197602</v>
      </c>
      <c r="C8" s="23">
        <v>168004</v>
      </c>
      <c r="D8" s="23">
        <v>29598</v>
      </c>
      <c r="E8" s="5"/>
      <c r="F8" s="5"/>
      <c r="G8" s="5"/>
    </row>
    <row r="9" spans="1:7" ht="15.75">
      <c r="A9" s="5"/>
      <c r="B9" s="24"/>
      <c r="C9" s="24"/>
      <c r="D9" s="24"/>
      <c r="E9" s="5"/>
      <c r="F9" s="5"/>
      <c r="G9" s="5"/>
    </row>
    <row r="10" spans="1:7" ht="15.75">
      <c r="A10" s="5" t="s">
        <v>2</v>
      </c>
      <c r="B10" s="24">
        <f>+B11+SUM(B21:B24)</f>
        <v>203424</v>
      </c>
      <c r="C10" s="24">
        <f>+C11+SUM(C21:C24)</f>
        <v>172950</v>
      </c>
      <c r="D10" s="24">
        <f>+D11+SUM(D21:D24)</f>
        <v>30474</v>
      </c>
      <c r="E10" s="5"/>
      <c r="F10" s="5"/>
      <c r="G10" s="5"/>
    </row>
    <row r="11" spans="1:7" ht="15.75">
      <c r="A11" s="5" t="s">
        <v>3</v>
      </c>
      <c r="B11" s="25">
        <f>SUM(B12:B20)</f>
        <v>192411</v>
      </c>
      <c r="C11" s="25">
        <f>SUM(C12:C20)</f>
        <v>163405</v>
      </c>
      <c r="D11" s="25">
        <f>SUM(D12:D20)</f>
        <v>29006</v>
      </c>
      <c r="E11" s="5"/>
      <c r="F11" s="5"/>
      <c r="G11" s="5"/>
    </row>
    <row r="12" spans="1:7" ht="15.75">
      <c r="A12" s="14" t="s">
        <v>4</v>
      </c>
      <c r="B12" s="25">
        <f aca="true" t="shared" si="0" ref="B12:B20">SUM(C12:D12)</f>
        <v>5653</v>
      </c>
      <c r="C12" s="25">
        <v>4801</v>
      </c>
      <c r="D12" s="25">
        <v>852</v>
      </c>
      <c r="E12" s="5"/>
      <c r="F12" s="5"/>
      <c r="G12" s="5"/>
    </row>
    <row r="13" spans="1:7" ht="15.75">
      <c r="A13" s="14" t="s">
        <v>22</v>
      </c>
      <c r="B13" s="25">
        <f t="shared" si="0"/>
        <v>44003</v>
      </c>
      <c r="C13" s="25">
        <v>37369</v>
      </c>
      <c r="D13" s="25">
        <f>6633+1</f>
        <v>6634</v>
      </c>
      <c r="E13" s="5"/>
      <c r="F13" s="5"/>
      <c r="G13" s="5"/>
    </row>
    <row r="14" spans="1:7" ht="15.75">
      <c r="A14" s="5" t="s">
        <v>23</v>
      </c>
      <c r="B14" s="25">
        <f t="shared" si="0"/>
        <v>391</v>
      </c>
      <c r="C14" s="25">
        <v>332</v>
      </c>
      <c r="D14" s="25">
        <v>59</v>
      </c>
      <c r="E14" s="5"/>
      <c r="F14" s="5"/>
      <c r="G14" s="5"/>
    </row>
    <row r="15" spans="1:7" ht="15.75">
      <c r="A15" s="5" t="s">
        <v>5</v>
      </c>
      <c r="B15" s="25">
        <f t="shared" si="0"/>
        <v>69852</v>
      </c>
      <c r="C15" s="25">
        <v>59322</v>
      </c>
      <c r="D15" s="25">
        <v>10530</v>
      </c>
      <c r="E15" s="5"/>
      <c r="F15" s="5"/>
      <c r="G15" s="5"/>
    </row>
    <row r="16" spans="1:7" ht="15.75">
      <c r="A16" s="14" t="s">
        <v>6</v>
      </c>
      <c r="B16" s="25">
        <f t="shared" si="0"/>
        <v>33837</v>
      </c>
      <c r="C16" s="25">
        <v>28736</v>
      </c>
      <c r="D16" s="25">
        <v>5101</v>
      </c>
      <c r="E16" s="5"/>
      <c r="F16" s="5"/>
      <c r="G16" s="5"/>
    </row>
    <row r="17" spans="1:7" ht="15.75">
      <c r="A17" s="14" t="s">
        <v>7</v>
      </c>
      <c r="B17" s="25">
        <f t="shared" si="0"/>
        <v>15348</v>
      </c>
      <c r="C17" s="25">
        <f>13035-1</f>
        <v>13034</v>
      </c>
      <c r="D17" s="25">
        <v>2314</v>
      </c>
      <c r="E17" s="5"/>
      <c r="F17" s="5"/>
      <c r="G17" s="5"/>
    </row>
    <row r="18" spans="1:7" ht="15.75">
      <c r="A18" s="14" t="s">
        <v>8</v>
      </c>
      <c r="B18" s="25">
        <f t="shared" si="0"/>
        <v>7524</v>
      </c>
      <c r="C18" s="25">
        <v>6390</v>
      </c>
      <c r="D18" s="25">
        <v>1134</v>
      </c>
      <c r="E18" s="5"/>
      <c r="F18" s="5"/>
      <c r="G18" s="5"/>
    </row>
    <row r="19" spans="1:7" ht="15.75">
      <c r="A19" s="14" t="s">
        <v>20</v>
      </c>
      <c r="B19" s="25">
        <f t="shared" si="0"/>
        <v>2066</v>
      </c>
      <c r="C19" s="25">
        <v>1754</v>
      </c>
      <c r="D19" s="25">
        <f>311+1</f>
        <v>312</v>
      </c>
      <c r="E19" s="5"/>
      <c r="F19" s="5"/>
      <c r="G19" s="5"/>
    </row>
    <row r="20" spans="1:7" ht="15.75">
      <c r="A20" s="14" t="s">
        <v>9</v>
      </c>
      <c r="B20" s="25">
        <f t="shared" si="0"/>
        <v>13737</v>
      </c>
      <c r="C20" s="25">
        <f>10988+680-1</f>
        <v>11667</v>
      </c>
      <c r="D20" s="25">
        <f>1950+121-1</f>
        <v>2070</v>
      </c>
      <c r="E20" s="5"/>
      <c r="F20" s="5"/>
      <c r="G20" s="5"/>
    </row>
    <row r="21" spans="1:7" ht="15.75">
      <c r="A21" s="5" t="s">
        <v>10</v>
      </c>
      <c r="B21" s="25">
        <f>SUM(C21:D21)</f>
        <v>4793</v>
      </c>
      <c r="C21" s="25">
        <v>4071</v>
      </c>
      <c r="D21" s="24">
        <f>723-1</f>
        <v>722</v>
      </c>
      <c r="E21" s="5"/>
      <c r="F21" s="5"/>
      <c r="G21" s="5"/>
    </row>
    <row r="22" spans="1:7" ht="15.75">
      <c r="A22" s="5" t="s">
        <v>11</v>
      </c>
      <c r="B22" s="25">
        <f>SUM(C22:D22)</f>
        <v>111</v>
      </c>
      <c r="C22" s="25">
        <v>94</v>
      </c>
      <c r="D22" s="24">
        <v>17</v>
      </c>
      <c r="E22" s="5"/>
      <c r="F22" s="5"/>
      <c r="G22" s="5"/>
    </row>
    <row r="23" spans="1:7" ht="15.75">
      <c r="A23" s="5" t="s">
        <v>12</v>
      </c>
      <c r="B23" s="25">
        <f>SUM(C23:D23)</f>
        <v>5852</v>
      </c>
      <c r="C23" s="25">
        <v>5162</v>
      </c>
      <c r="D23" s="25">
        <v>690</v>
      </c>
      <c r="E23" s="5"/>
      <c r="F23" s="5"/>
      <c r="G23" s="5"/>
    </row>
    <row r="24" spans="1:7" ht="15.75">
      <c r="A24" s="5" t="s">
        <v>13</v>
      </c>
      <c r="B24" s="25">
        <f>SUM(C24:D24)</f>
        <v>257</v>
      </c>
      <c r="C24" s="25">
        <v>218</v>
      </c>
      <c r="D24" s="25">
        <v>39</v>
      </c>
      <c r="E24" s="5"/>
      <c r="F24" s="5"/>
      <c r="G24" s="5"/>
    </row>
    <row r="25" spans="1:7" ht="15.75">
      <c r="A25" s="5"/>
      <c r="B25" s="24"/>
      <c r="C25" s="24"/>
      <c r="D25" s="24"/>
      <c r="E25" s="5"/>
      <c r="F25" s="5"/>
      <c r="G25" s="5"/>
    </row>
    <row r="26" spans="1:7" ht="15.75">
      <c r="A26" s="5" t="s">
        <v>14</v>
      </c>
      <c r="B26" s="25">
        <f>SUM(B27:B31)</f>
        <v>5822</v>
      </c>
      <c r="C26" s="25">
        <f>SUM(C27:C31)</f>
        <v>4946</v>
      </c>
      <c r="D26" s="25">
        <f>SUM(D27:D31)</f>
        <v>876</v>
      </c>
      <c r="E26" s="5"/>
      <c r="F26" s="5"/>
      <c r="G26" s="5"/>
    </row>
    <row r="27" spans="1:7" ht="15.75">
      <c r="A27" s="5" t="s">
        <v>15</v>
      </c>
      <c r="B27" s="25">
        <f>SUM(C27:D27)</f>
        <v>4801</v>
      </c>
      <c r="C27" s="25">
        <v>4077</v>
      </c>
      <c r="D27" s="24">
        <v>724</v>
      </c>
      <c r="E27" s="5"/>
      <c r="F27" s="5"/>
      <c r="G27" s="5"/>
    </row>
    <row r="28" spans="1:7" ht="15.75">
      <c r="A28" s="5" t="s">
        <v>11</v>
      </c>
      <c r="B28" s="25">
        <f>SUM(C28:D28)</f>
        <v>111</v>
      </c>
      <c r="C28" s="25">
        <v>94</v>
      </c>
      <c r="D28" s="24">
        <v>17</v>
      </c>
      <c r="E28" s="5"/>
      <c r="F28" s="5"/>
      <c r="G28" s="5"/>
    </row>
    <row r="29" spans="1:7" ht="15.75">
      <c r="A29" s="5" t="s">
        <v>16</v>
      </c>
      <c r="B29" s="25">
        <f>SUM(C29:D29)</f>
        <v>511</v>
      </c>
      <c r="C29" s="25">
        <v>434</v>
      </c>
      <c r="D29" s="24">
        <v>77</v>
      </c>
      <c r="E29" s="5"/>
      <c r="F29" s="5"/>
      <c r="G29" s="5"/>
    </row>
    <row r="30" spans="1:7" ht="15.75">
      <c r="A30" s="5" t="s">
        <v>17</v>
      </c>
      <c r="B30" s="25">
        <f>SUM(C30:D30)</f>
        <v>222</v>
      </c>
      <c r="C30" s="25">
        <v>186</v>
      </c>
      <c r="D30" s="24">
        <v>36</v>
      </c>
      <c r="E30" s="5"/>
      <c r="F30" s="5"/>
      <c r="G30" s="5"/>
    </row>
    <row r="31" spans="1:7" ht="15.75">
      <c r="A31" s="14" t="s">
        <v>18</v>
      </c>
      <c r="B31" s="25">
        <f>SUM(C31:D31)</f>
        <v>177</v>
      </c>
      <c r="C31" s="25">
        <f>154+1</f>
        <v>155</v>
      </c>
      <c r="D31" s="25">
        <v>22</v>
      </c>
      <c r="E31" s="5"/>
      <c r="F31" s="5"/>
      <c r="G31" s="5"/>
    </row>
    <row r="32" spans="1:7" ht="15.75">
      <c r="A32" s="15"/>
      <c r="B32" s="16"/>
      <c r="C32" s="16"/>
      <c r="D32" s="16"/>
      <c r="E32" s="5"/>
      <c r="F32" s="5"/>
      <c r="G32" s="5"/>
    </row>
    <row r="33" spans="1:7" ht="47.25" customHeight="1">
      <c r="A33" s="48" t="s">
        <v>108</v>
      </c>
      <c r="B33" s="48"/>
      <c r="C33" s="48"/>
      <c r="D33" s="48"/>
      <c r="E33" s="48"/>
      <c r="F33" s="5"/>
      <c r="G33" s="5"/>
    </row>
    <row r="34" spans="1:7" ht="15.75">
      <c r="A34" s="20"/>
      <c r="B34" s="19"/>
      <c r="C34" s="19"/>
      <c r="D34" s="19"/>
      <c r="E34" s="5"/>
      <c r="F34" s="5"/>
      <c r="G34" s="5"/>
    </row>
    <row r="35" spans="1:7" ht="15.75">
      <c r="A35" s="6"/>
      <c r="B35" s="7"/>
      <c r="C35" s="5"/>
      <c r="D35" s="5"/>
      <c r="E35" s="5"/>
      <c r="F35" s="5"/>
      <c r="G35" s="5"/>
    </row>
    <row r="36" spans="1:7" ht="15.75">
      <c r="A36" s="6"/>
      <c r="B36" s="7"/>
      <c r="C36" s="5"/>
      <c r="D36" s="5"/>
      <c r="E36" s="5"/>
      <c r="F36" s="5"/>
      <c r="G36" s="5"/>
    </row>
    <row r="37" spans="1:7" ht="15.75">
      <c r="A37" s="6"/>
      <c r="B37" s="7"/>
      <c r="C37" s="5"/>
      <c r="D37" s="5"/>
      <c r="E37" s="5"/>
      <c r="F37" s="5"/>
      <c r="G37" s="5"/>
    </row>
    <row r="38" spans="1:7" ht="15.75">
      <c r="A38" s="6"/>
      <c r="B38" s="7"/>
      <c r="C38" s="5"/>
      <c r="D38" s="5"/>
      <c r="E38" s="5"/>
      <c r="F38" s="5"/>
      <c r="G38" s="5"/>
    </row>
    <row r="39" spans="1:7" ht="15.75">
      <c r="A39" s="7"/>
      <c r="B39" s="19"/>
      <c r="C39" s="19"/>
      <c r="D39" s="19"/>
      <c r="E39" s="5"/>
      <c r="F39" s="5"/>
      <c r="G39" s="5"/>
    </row>
    <row r="40" spans="1:7" ht="15.75">
      <c r="A40" s="7"/>
      <c r="B40" s="19"/>
      <c r="C40" s="19"/>
      <c r="D40" s="19"/>
      <c r="E40" s="5"/>
      <c r="F40" s="5"/>
      <c r="G40" s="5"/>
    </row>
    <row r="41" spans="1:7" ht="15.75">
      <c r="A41" s="5"/>
      <c r="B41" s="13"/>
      <c r="C41" s="13"/>
      <c r="D41" s="13"/>
      <c r="E41" s="5"/>
      <c r="F41" s="5"/>
      <c r="G41" s="5"/>
    </row>
    <row r="42" spans="1:7" ht="15.75">
      <c r="A42" s="5"/>
      <c r="B42" s="13"/>
      <c r="C42" s="13"/>
      <c r="D42" s="13"/>
      <c r="E42" s="5"/>
      <c r="F42" s="5"/>
      <c r="G42" s="5"/>
    </row>
    <row r="43" spans="1:7" ht="15.75">
      <c r="A43" s="5"/>
      <c r="B43" s="13"/>
      <c r="C43" s="13"/>
      <c r="D43" s="13"/>
      <c r="E43" s="5"/>
      <c r="F43" s="5"/>
      <c r="G43" s="5"/>
    </row>
    <row r="44" spans="1:4" ht="15.75">
      <c r="A44" s="1"/>
      <c r="B44" s="2"/>
      <c r="C44" s="2"/>
      <c r="D44" s="2"/>
    </row>
    <row r="45" spans="1:4" ht="15.75">
      <c r="A45" s="1"/>
      <c r="B45" s="2"/>
      <c r="C45" s="2"/>
      <c r="D45" s="2"/>
    </row>
    <row r="46" spans="1:4" ht="15.75">
      <c r="A46" s="1"/>
      <c r="B46" s="2"/>
      <c r="C46" s="2"/>
      <c r="D46" s="2"/>
    </row>
    <row r="47" spans="1:4" ht="15.75">
      <c r="A47" s="1"/>
      <c r="B47" s="2"/>
      <c r="C47" s="2"/>
      <c r="D47" s="2"/>
    </row>
  </sheetData>
  <sheetProtection/>
  <mergeCells count="2">
    <mergeCell ref="B5:D5"/>
    <mergeCell ref="A33:E33"/>
  </mergeCells>
  <printOptions/>
  <pageMargins left="0.573" right="0.5" top="0.75" bottom="0.75" header="0.5" footer="0.5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OutlineSymbols="0" zoomScalePageLayoutView="0" workbookViewId="0" topLeftCell="A1">
      <selection activeCell="A8" sqref="A8"/>
    </sheetView>
  </sheetViews>
  <sheetFormatPr defaultColWidth="13.77734375" defaultRowHeight="15.75"/>
  <cols>
    <col min="1" max="1" width="47.10546875" style="3" customWidth="1"/>
    <col min="2" max="16384" width="13.77734375" style="3" customWidth="1"/>
  </cols>
  <sheetData>
    <row r="1" spans="1:7" ht="20.25">
      <c r="A1" s="21" t="s">
        <v>21</v>
      </c>
      <c r="B1" s="7"/>
      <c r="C1" s="5"/>
      <c r="D1" s="5"/>
      <c r="E1" s="5"/>
      <c r="F1" s="5"/>
      <c r="G1" s="5"/>
    </row>
    <row r="2" spans="1:7" ht="20.25">
      <c r="A2" s="21" t="s">
        <v>100</v>
      </c>
      <c r="B2" s="7"/>
      <c r="C2" s="5"/>
      <c r="D2" s="5"/>
      <c r="E2" s="5"/>
      <c r="F2" s="5"/>
      <c r="G2" s="5"/>
    </row>
    <row r="3" spans="1:7" ht="20.25">
      <c r="A3" s="21" t="s">
        <v>1</v>
      </c>
      <c r="B3" s="7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s="4" customFormat="1" ht="15.75">
      <c r="A5" s="8"/>
      <c r="B5" s="47">
        <v>2016</v>
      </c>
      <c r="C5" s="47"/>
      <c r="D5" s="47"/>
      <c r="E5" s="9"/>
      <c r="F5" s="9"/>
      <c r="G5" s="9"/>
    </row>
    <row r="6" spans="1:7" ht="43.5">
      <c r="A6" s="10"/>
      <c r="B6" s="11" t="s">
        <v>0</v>
      </c>
      <c r="C6" s="22" t="s">
        <v>24</v>
      </c>
      <c r="D6" s="22" t="s">
        <v>25</v>
      </c>
      <c r="E6" s="5"/>
      <c r="F6" s="5"/>
      <c r="G6" s="5"/>
    </row>
    <row r="7" spans="1:7" ht="15.75">
      <c r="A7" s="5"/>
      <c r="B7" s="12"/>
      <c r="C7" s="12"/>
      <c r="D7" s="12"/>
      <c r="E7" s="5"/>
      <c r="F7" s="5"/>
      <c r="G7" s="5"/>
    </row>
    <row r="8" spans="1:7" ht="15.75">
      <c r="A8" s="5" t="s">
        <v>19</v>
      </c>
      <c r="B8" s="23">
        <f>B10-B26</f>
        <v>183640</v>
      </c>
      <c r="C8" s="23">
        <f>C10-C26</f>
        <v>156254</v>
      </c>
      <c r="D8" s="23">
        <f>D10-D26</f>
        <v>27386</v>
      </c>
      <c r="E8" s="5"/>
      <c r="F8" s="5"/>
      <c r="G8" s="5"/>
    </row>
    <row r="9" spans="1:7" ht="15.75">
      <c r="A9" s="5"/>
      <c r="B9" s="24"/>
      <c r="C9" s="24"/>
      <c r="D9" s="24"/>
      <c r="E9" s="5"/>
      <c r="F9" s="5"/>
      <c r="G9" s="5"/>
    </row>
    <row r="10" spans="1:7" ht="15.75">
      <c r="A10" s="5" t="s">
        <v>2</v>
      </c>
      <c r="B10" s="24">
        <f>+B11+SUM(B21:B24)</f>
        <v>196856</v>
      </c>
      <c r="C10" s="24">
        <f>+C11+SUM(C21:C24)</f>
        <v>167443</v>
      </c>
      <c r="D10" s="24">
        <f>+D11+SUM(D21:D24)</f>
        <v>29413</v>
      </c>
      <c r="E10" s="5"/>
      <c r="F10" s="5"/>
      <c r="G10" s="5"/>
    </row>
    <row r="11" spans="1:7" ht="15.75">
      <c r="A11" s="5" t="s">
        <v>3</v>
      </c>
      <c r="B11" s="25">
        <f>SUM(B12:B20)</f>
        <v>178638</v>
      </c>
      <c r="C11" s="25">
        <f>SUM(C12:C20)</f>
        <v>151728</v>
      </c>
      <c r="D11" s="25">
        <f>SUM(D12:D20)</f>
        <v>26910</v>
      </c>
      <c r="E11" s="5"/>
      <c r="F11" s="5"/>
      <c r="G11" s="5"/>
    </row>
    <row r="12" spans="1:7" ht="15.75">
      <c r="A12" s="14" t="s">
        <v>4</v>
      </c>
      <c r="B12" s="25">
        <f aca="true" t="shared" si="0" ref="B12:B20">SUM(C12:D12)</f>
        <v>5579</v>
      </c>
      <c r="C12" s="25">
        <v>4738</v>
      </c>
      <c r="D12" s="25">
        <f>840+1</f>
        <v>841</v>
      </c>
      <c r="E12" s="5"/>
      <c r="F12" s="5"/>
      <c r="G12" s="5"/>
    </row>
    <row r="13" spans="1:7" ht="15.75">
      <c r="A13" s="14" t="s">
        <v>22</v>
      </c>
      <c r="B13" s="25">
        <f t="shared" si="0"/>
        <v>44661</v>
      </c>
      <c r="C13" s="25">
        <v>37933</v>
      </c>
      <c r="D13" s="25">
        <v>6728</v>
      </c>
      <c r="E13" s="5"/>
      <c r="F13" s="5"/>
      <c r="G13" s="5"/>
    </row>
    <row r="14" spans="1:7" ht="15.75">
      <c r="A14" s="5" t="s">
        <v>23</v>
      </c>
      <c r="B14" s="25">
        <f t="shared" si="0"/>
        <v>498</v>
      </c>
      <c r="C14" s="25">
        <v>423</v>
      </c>
      <c r="D14" s="25">
        <v>75</v>
      </c>
      <c r="E14" s="5"/>
      <c r="F14" s="5"/>
      <c r="G14" s="5"/>
    </row>
    <row r="15" spans="1:7" ht="15.75">
      <c r="A15" s="5" t="s">
        <v>5</v>
      </c>
      <c r="B15" s="25">
        <f t="shared" si="0"/>
        <v>61544</v>
      </c>
      <c r="C15" s="25">
        <v>52273</v>
      </c>
      <c r="D15" s="25">
        <v>9271</v>
      </c>
      <c r="E15" s="5"/>
      <c r="F15" s="5"/>
      <c r="G15" s="5"/>
    </row>
    <row r="16" spans="1:7" ht="15.75">
      <c r="A16" s="14" t="s">
        <v>6</v>
      </c>
      <c r="B16" s="25">
        <f t="shared" si="0"/>
        <v>29211</v>
      </c>
      <c r="C16" s="25">
        <v>24811</v>
      </c>
      <c r="D16" s="25">
        <f>4401-1</f>
        <v>4400</v>
      </c>
      <c r="E16" s="5"/>
      <c r="F16" s="5"/>
      <c r="G16" s="5"/>
    </row>
    <row r="17" spans="1:7" ht="15.75">
      <c r="A17" s="14" t="s">
        <v>7</v>
      </c>
      <c r="B17" s="25">
        <f t="shared" si="0"/>
        <v>13961</v>
      </c>
      <c r="C17" s="25">
        <v>11858</v>
      </c>
      <c r="D17" s="25">
        <v>2103</v>
      </c>
      <c r="E17" s="5"/>
      <c r="F17" s="5"/>
      <c r="G17" s="5"/>
    </row>
    <row r="18" spans="1:7" ht="15.75">
      <c r="A18" s="14" t="s">
        <v>8</v>
      </c>
      <c r="B18" s="25">
        <f t="shared" si="0"/>
        <v>8029</v>
      </c>
      <c r="C18" s="25">
        <v>6820</v>
      </c>
      <c r="D18" s="25">
        <f>1210-1</f>
        <v>1209</v>
      </c>
      <c r="E18" s="5"/>
      <c r="F18" s="5"/>
      <c r="G18" s="5"/>
    </row>
    <row r="19" spans="1:7" ht="15.75">
      <c r="A19" s="14" t="s">
        <v>20</v>
      </c>
      <c r="B19" s="25">
        <f t="shared" si="0"/>
        <v>1719</v>
      </c>
      <c r="C19" s="25">
        <v>1460</v>
      </c>
      <c r="D19" s="25">
        <v>259</v>
      </c>
      <c r="E19" s="5"/>
      <c r="F19" s="5"/>
      <c r="G19" s="5"/>
    </row>
    <row r="20" spans="1:7" ht="15.75">
      <c r="A20" s="14" t="s">
        <v>9</v>
      </c>
      <c r="B20" s="25">
        <f t="shared" si="0"/>
        <v>13436</v>
      </c>
      <c r="C20" s="25">
        <f>10736+676</f>
        <v>11412</v>
      </c>
      <c r="D20" s="25">
        <f>1904+120</f>
        <v>2024</v>
      </c>
      <c r="E20" s="5"/>
      <c r="F20" s="5"/>
      <c r="G20" s="5"/>
    </row>
    <row r="21" spans="1:7" ht="15.75">
      <c r="A21" s="5" t="s">
        <v>10</v>
      </c>
      <c r="B21" s="25">
        <f>SUM(C21:D21)</f>
        <v>11733</v>
      </c>
      <c r="C21" s="25">
        <v>9965</v>
      </c>
      <c r="D21" s="24">
        <v>1768</v>
      </c>
      <c r="E21" s="5"/>
      <c r="F21" s="5"/>
      <c r="G21" s="5"/>
    </row>
    <row r="22" spans="1:7" ht="15.75">
      <c r="A22" s="5" t="s">
        <v>11</v>
      </c>
      <c r="B22" s="25">
        <f>SUM(C22:D22)</f>
        <v>120</v>
      </c>
      <c r="C22" s="25">
        <v>102</v>
      </c>
      <c r="D22" s="24">
        <v>18</v>
      </c>
      <c r="E22" s="5"/>
      <c r="F22" s="5"/>
      <c r="G22" s="5"/>
    </row>
    <row r="23" spans="1:7" ht="15.75">
      <c r="A23" s="5" t="s">
        <v>12</v>
      </c>
      <c r="B23" s="25">
        <f>SUM(C23:D23)</f>
        <v>6175</v>
      </c>
      <c r="C23" s="25">
        <v>5487</v>
      </c>
      <c r="D23" s="25">
        <v>688</v>
      </c>
      <c r="E23" s="5"/>
      <c r="F23" s="5"/>
      <c r="G23" s="5"/>
    </row>
    <row r="24" spans="1:7" ht="15.75">
      <c r="A24" s="5" t="s">
        <v>13</v>
      </c>
      <c r="B24" s="25">
        <f>SUM(C24:D24)</f>
        <v>190</v>
      </c>
      <c r="C24" s="25">
        <v>161</v>
      </c>
      <c r="D24" s="25">
        <v>29</v>
      </c>
      <c r="E24" s="5"/>
      <c r="F24" s="5"/>
      <c r="G24" s="5"/>
    </row>
    <row r="25" spans="1:7" ht="15.75">
      <c r="A25" s="5"/>
      <c r="B25" s="24"/>
      <c r="C25" s="24"/>
      <c r="D25" s="24"/>
      <c r="E25" s="5"/>
      <c r="F25" s="5"/>
      <c r="G25" s="5"/>
    </row>
    <row r="26" spans="1:7" ht="15.75">
      <c r="A26" s="5" t="s">
        <v>14</v>
      </c>
      <c r="B26" s="25">
        <f>SUM(B27:B31)</f>
        <v>13216</v>
      </c>
      <c r="C26" s="25">
        <f>SUM(C27:C31)</f>
        <v>11189</v>
      </c>
      <c r="D26" s="25">
        <f>SUM(D27:D31)</f>
        <v>2027</v>
      </c>
      <c r="E26" s="5"/>
      <c r="F26" s="5"/>
      <c r="G26" s="5"/>
    </row>
    <row r="27" spans="1:7" ht="15.75">
      <c r="A27" s="5" t="s">
        <v>15</v>
      </c>
      <c r="B27" s="25">
        <f>SUM(C27:D27)</f>
        <v>11741</v>
      </c>
      <c r="C27" s="25">
        <v>9972</v>
      </c>
      <c r="D27" s="24">
        <v>1769</v>
      </c>
      <c r="E27" s="5"/>
      <c r="F27" s="5"/>
      <c r="G27" s="5"/>
    </row>
    <row r="28" spans="1:7" ht="15.75">
      <c r="A28" s="5" t="s">
        <v>11</v>
      </c>
      <c r="B28" s="25">
        <f>SUM(C28:D28)</f>
        <v>118</v>
      </c>
      <c r="C28" s="25">
        <v>100</v>
      </c>
      <c r="D28" s="24">
        <v>18</v>
      </c>
      <c r="E28" s="5"/>
      <c r="F28" s="5"/>
      <c r="G28" s="5"/>
    </row>
    <row r="29" spans="1:7" ht="15.75">
      <c r="A29" s="5" t="s">
        <v>16</v>
      </c>
      <c r="B29" s="25">
        <f>SUM(C29:D29)</f>
        <v>893</v>
      </c>
      <c r="C29" s="25">
        <v>758</v>
      </c>
      <c r="D29" s="24">
        <v>135</v>
      </c>
      <c r="E29" s="5"/>
      <c r="F29" s="5"/>
      <c r="G29" s="5"/>
    </row>
    <row r="30" spans="1:7" ht="15.75">
      <c r="A30" s="5" t="s">
        <v>17</v>
      </c>
      <c r="B30" s="25">
        <f>SUM(C30:D30)</f>
        <v>285</v>
      </c>
      <c r="C30" s="25">
        <v>204</v>
      </c>
      <c r="D30" s="24">
        <v>81</v>
      </c>
      <c r="E30" s="5"/>
      <c r="F30" s="5"/>
      <c r="G30" s="5"/>
    </row>
    <row r="31" spans="1:7" ht="15.75">
      <c r="A31" s="14" t="s">
        <v>18</v>
      </c>
      <c r="B31" s="25">
        <f>SUM(C31:D31)</f>
        <v>179</v>
      </c>
      <c r="C31" s="25">
        <v>155</v>
      </c>
      <c r="D31" s="25">
        <v>24</v>
      </c>
      <c r="E31" s="5"/>
      <c r="F31" s="5"/>
      <c r="G31" s="5"/>
    </row>
    <row r="32" spans="1:7" ht="15.75">
      <c r="A32" s="15"/>
      <c r="B32" s="16"/>
      <c r="C32" s="16"/>
      <c r="D32" s="16"/>
      <c r="E32" s="5"/>
      <c r="F32" s="5"/>
      <c r="G32" s="5"/>
    </row>
    <row r="33" spans="1:7" ht="15.75">
      <c r="A33" s="7" t="s">
        <v>103</v>
      </c>
      <c r="B33" s="19"/>
      <c r="C33" s="19"/>
      <c r="D33" s="19"/>
      <c r="E33" s="5"/>
      <c r="F33" s="5"/>
      <c r="G33" s="5"/>
    </row>
    <row r="34" spans="1:7" ht="15.75">
      <c r="A34" s="20" t="s">
        <v>104</v>
      </c>
      <c r="B34" s="19"/>
      <c r="C34" s="19"/>
      <c r="D34" s="19"/>
      <c r="E34" s="5"/>
      <c r="F34" s="5"/>
      <c r="G34" s="5"/>
    </row>
    <row r="35" spans="1:7" ht="15.75">
      <c r="A35" s="6"/>
      <c r="B35" s="7"/>
      <c r="C35" s="5"/>
      <c r="D35" s="5"/>
      <c r="E35" s="5"/>
      <c r="F35" s="5"/>
      <c r="G35" s="5"/>
    </row>
    <row r="36" spans="1:7" ht="15.75">
      <c r="A36" s="6"/>
      <c r="B36" s="7"/>
      <c r="C36" s="5"/>
      <c r="D36" s="5"/>
      <c r="E36" s="5"/>
      <c r="F36" s="5"/>
      <c r="G36" s="5"/>
    </row>
    <row r="37" spans="1:7" ht="15.75">
      <c r="A37" s="6"/>
      <c r="B37" s="7"/>
      <c r="C37" s="5"/>
      <c r="D37" s="5"/>
      <c r="E37" s="5"/>
      <c r="F37" s="5"/>
      <c r="G37" s="5"/>
    </row>
    <row r="38" spans="1:7" ht="15.75">
      <c r="A38" s="6"/>
      <c r="B38" s="7"/>
      <c r="C38" s="5"/>
      <c r="D38" s="5"/>
      <c r="E38" s="5"/>
      <c r="F38" s="5"/>
      <c r="G38" s="5"/>
    </row>
    <row r="39" spans="1:7" ht="15.75">
      <c r="A39" s="7"/>
      <c r="B39" s="19"/>
      <c r="C39" s="19"/>
      <c r="D39" s="19"/>
      <c r="E39" s="5"/>
      <c r="F39" s="5"/>
      <c r="G39" s="5"/>
    </row>
    <row r="40" spans="1:7" ht="15.75">
      <c r="A40" s="7"/>
      <c r="B40" s="19"/>
      <c r="C40" s="19"/>
      <c r="D40" s="19"/>
      <c r="E40" s="5"/>
      <c r="F40" s="5"/>
      <c r="G40" s="5"/>
    </row>
    <row r="41" spans="1:7" ht="15.75">
      <c r="A41" s="5"/>
      <c r="B41" s="13"/>
      <c r="C41" s="13"/>
      <c r="D41" s="13"/>
      <c r="E41" s="5"/>
      <c r="F41" s="5"/>
      <c r="G41" s="5"/>
    </row>
    <row r="42" spans="1:7" ht="15.75">
      <c r="A42" s="5"/>
      <c r="B42" s="13"/>
      <c r="C42" s="13"/>
      <c r="D42" s="13"/>
      <c r="E42" s="5"/>
      <c r="F42" s="5"/>
      <c r="G42" s="5"/>
    </row>
    <row r="43" spans="1:7" ht="15.75">
      <c r="A43" s="5"/>
      <c r="B43" s="13"/>
      <c r="C43" s="13"/>
      <c r="D43" s="13"/>
      <c r="E43" s="5"/>
      <c r="F43" s="5"/>
      <c r="G43" s="5"/>
    </row>
    <row r="44" spans="1:4" ht="15.75">
      <c r="A44" s="1"/>
      <c r="B44" s="2"/>
      <c r="C44" s="2"/>
      <c r="D44" s="2"/>
    </row>
    <row r="45" spans="1:4" ht="15.75">
      <c r="A45" s="1"/>
      <c r="B45" s="2"/>
      <c r="C45" s="2"/>
      <c r="D45" s="2"/>
    </row>
    <row r="46" spans="1:4" ht="15.75">
      <c r="A46" s="1"/>
      <c r="B46" s="2"/>
      <c r="C46" s="2"/>
      <c r="D46" s="2"/>
    </row>
    <row r="47" spans="1:4" ht="15.75">
      <c r="A47" s="1"/>
      <c r="B47" s="2"/>
      <c r="C47" s="2"/>
      <c r="D47" s="2"/>
    </row>
  </sheetData>
  <sheetProtection/>
  <mergeCells count="1">
    <mergeCell ref="B5:D5"/>
  </mergeCells>
  <printOptions/>
  <pageMargins left="0.573" right="0.5" top="0.75" bottom="0.75" header="0.5" footer="0.5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OutlineSymbols="0" zoomScalePageLayoutView="0" workbookViewId="0" topLeftCell="A1">
      <selection activeCell="G19" sqref="G19"/>
    </sheetView>
  </sheetViews>
  <sheetFormatPr defaultColWidth="13.77734375" defaultRowHeight="15.75"/>
  <cols>
    <col min="1" max="1" width="47.10546875" style="3" customWidth="1"/>
    <col min="2" max="16384" width="13.77734375" style="3" customWidth="1"/>
  </cols>
  <sheetData>
    <row r="1" spans="1:7" ht="20.25">
      <c r="A1" s="21" t="s">
        <v>21</v>
      </c>
      <c r="B1" s="7"/>
      <c r="C1" s="5"/>
      <c r="D1" s="5"/>
      <c r="E1" s="5"/>
      <c r="F1" s="5"/>
      <c r="G1" s="5"/>
    </row>
    <row r="2" spans="1:7" ht="20.25">
      <c r="A2" s="21" t="s">
        <v>99</v>
      </c>
      <c r="B2" s="7"/>
      <c r="C2" s="5"/>
      <c r="D2" s="5"/>
      <c r="E2" s="5"/>
      <c r="F2" s="5"/>
      <c r="G2" s="5"/>
    </row>
    <row r="3" spans="1:7" ht="20.25">
      <c r="A3" s="21" t="s">
        <v>1</v>
      </c>
      <c r="B3" s="7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s="4" customFormat="1" ht="15.75">
      <c r="A5" s="8"/>
      <c r="B5" s="47">
        <v>2015</v>
      </c>
      <c r="C5" s="47"/>
      <c r="D5" s="47"/>
      <c r="E5" s="9"/>
      <c r="F5" s="9"/>
      <c r="G5" s="9"/>
    </row>
    <row r="6" spans="1:7" ht="43.5">
      <c r="A6" s="10"/>
      <c r="B6" s="11" t="s">
        <v>0</v>
      </c>
      <c r="C6" s="22" t="s">
        <v>24</v>
      </c>
      <c r="D6" s="22" t="s">
        <v>25</v>
      </c>
      <c r="E6" s="5"/>
      <c r="F6" s="5"/>
      <c r="G6" s="5"/>
    </row>
    <row r="7" spans="1:7" ht="15.75">
      <c r="A7" s="5"/>
      <c r="B7" s="12"/>
      <c r="C7" s="12"/>
      <c r="D7" s="12"/>
      <c r="E7" s="5"/>
      <c r="F7" s="5"/>
      <c r="G7" s="5"/>
    </row>
    <row r="8" spans="1:7" ht="15.75">
      <c r="A8" s="5" t="s">
        <v>19</v>
      </c>
      <c r="B8" s="23">
        <v>189412</v>
      </c>
      <c r="C8" s="23">
        <v>161213</v>
      </c>
      <c r="D8" s="23">
        <v>28199</v>
      </c>
      <c r="E8" s="5"/>
      <c r="F8" s="5"/>
      <c r="G8" s="5"/>
    </row>
    <row r="9" spans="1:7" ht="15.75">
      <c r="A9" s="5"/>
      <c r="B9" s="24"/>
      <c r="C9" s="24"/>
      <c r="D9" s="24"/>
      <c r="E9" s="5"/>
      <c r="F9" s="5"/>
      <c r="G9" s="5"/>
    </row>
    <row r="10" spans="1:7" ht="15.75">
      <c r="A10" s="5" t="s">
        <v>2</v>
      </c>
      <c r="B10" s="24">
        <f>+B11+SUM(B21:B24)</f>
        <v>197882</v>
      </c>
      <c r="C10" s="24">
        <f>+C11+SUM(C21:C24)</f>
        <v>168400</v>
      </c>
      <c r="D10" s="24">
        <f>+D11+SUM(D21:D24)</f>
        <v>29482</v>
      </c>
      <c r="E10" s="5"/>
      <c r="F10" s="5"/>
      <c r="G10" s="5"/>
    </row>
    <row r="11" spans="1:7" ht="15.75">
      <c r="A11" s="5" t="s">
        <v>3</v>
      </c>
      <c r="B11" s="25">
        <f>SUM(B12:B20)</f>
        <v>184502</v>
      </c>
      <c r="C11" s="25">
        <f>SUM(C12:C20)</f>
        <v>156726</v>
      </c>
      <c r="D11" s="25">
        <f>SUM(D12:D20)</f>
        <v>27776</v>
      </c>
      <c r="E11" s="5"/>
      <c r="F11" s="5"/>
      <c r="G11" s="5"/>
    </row>
    <row r="12" spans="1:7" ht="15.75">
      <c r="A12" s="14" t="s">
        <v>4</v>
      </c>
      <c r="B12" s="25">
        <f aca="true" t="shared" si="0" ref="B12:B20">SUM(C12:D12)</f>
        <v>5253</v>
      </c>
      <c r="C12" s="25">
        <v>4462</v>
      </c>
      <c r="D12" s="25">
        <f>790+1</f>
        <v>791</v>
      </c>
      <c r="E12" s="5"/>
      <c r="F12" s="5"/>
      <c r="G12" s="5"/>
    </row>
    <row r="13" spans="1:7" ht="15.75">
      <c r="A13" s="14" t="s">
        <v>22</v>
      </c>
      <c r="B13" s="25">
        <f t="shared" si="0"/>
        <v>47652</v>
      </c>
      <c r="C13" s="25">
        <v>40478</v>
      </c>
      <c r="D13" s="25">
        <v>7174</v>
      </c>
      <c r="E13" s="5"/>
      <c r="F13" s="5"/>
      <c r="G13" s="5"/>
    </row>
    <row r="14" spans="1:7" ht="15.75">
      <c r="A14" s="5" t="s">
        <v>23</v>
      </c>
      <c r="B14" s="25">
        <f t="shared" si="0"/>
        <v>399</v>
      </c>
      <c r="C14" s="25">
        <v>339</v>
      </c>
      <c r="D14" s="25">
        <v>60</v>
      </c>
      <c r="E14" s="5"/>
      <c r="F14" s="5"/>
      <c r="G14" s="5"/>
    </row>
    <row r="15" spans="1:7" ht="15.75">
      <c r="A15" s="5" t="s">
        <v>5</v>
      </c>
      <c r="B15" s="25">
        <f t="shared" si="0"/>
        <v>67220</v>
      </c>
      <c r="C15" s="25">
        <v>57100</v>
      </c>
      <c r="D15" s="25">
        <v>10120</v>
      </c>
      <c r="E15" s="5"/>
      <c r="F15" s="5"/>
      <c r="G15" s="5"/>
    </row>
    <row r="16" spans="1:7" ht="15.75">
      <c r="A16" s="14" t="s">
        <v>6</v>
      </c>
      <c r="B16" s="25">
        <f t="shared" si="0"/>
        <v>27074</v>
      </c>
      <c r="C16" s="25">
        <v>22998</v>
      </c>
      <c r="D16" s="25">
        <v>4076</v>
      </c>
      <c r="E16" s="5"/>
      <c r="F16" s="5"/>
      <c r="G16" s="5"/>
    </row>
    <row r="17" spans="1:7" ht="15.75">
      <c r="A17" s="14" t="s">
        <v>7</v>
      </c>
      <c r="B17" s="25">
        <f t="shared" si="0"/>
        <v>14247</v>
      </c>
      <c r="C17" s="25">
        <v>12102</v>
      </c>
      <c r="D17" s="25">
        <v>2145</v>
      </c>
      <c r="E17" s="5"/>
      <c r="F17" s="5"/>
      <c r="G17" s="5"/>
    </row>
    <row r="18" spans="1:7" ht="15.75">
      <c r="A18" s="14" t="s">
        <v>8</v>
      </c>
      <c r="B18" s="25">
        <f t="shared" si="0"/>
        <v>8389</v>
      </c>
      <c r="C18" s="25">
        <v>7126</v>
      </c>
      <c r="D18" s="25">
        <v>1263</v>
      </c>
      <c r="E18" s="5"/>
      <c r="F18" s="5"/>
      <c r="G18" s="5"/>
    </row>
    <row r="19" spans="1:7" ht="15.75">
      <c r="A19" s="14" t="s">
        <v>20</v>
      </c>
      <c r="B19" s="25">
        <f t="shared" si="0"/>
        <v>1292</v>
      </c>
      <c r="C19" s="25">
        <v>1098</v>
      </c>
      <c r="D19" s="25">
        <v>194</v>
      </c>
      <c r="E19" s="5"/>
      <c r="F19" s="5"/>
      <c r="G19" s="5"/>
    </row>
    <row r="20" spans="1:7" ht="15.75">
      <c r="A20" s="14" t="s">
        <v>9</v>
      </c>
      <c r="B20" s="25">
        <f t="shared" si="0"/>
        <v>12976</v>
      </c>
      <c r="C20" s="25">
        <f>10298+725</f>
        <v>11023</v>
      </c>
      <c r="D20" s="25">
        <f>1825+128</f>
        <v>1953</v>
      </c>
      <c r="E20" s="5"/>
      <c r="F20" s="5"/>
      <c r="G20" s="5"/>
    </row>
    <row r="21" spans="1:7" ht="15.75">
      <c r="A21" s="5" t="s">
        <v>10</v>
      </c>
      <c r="B21" s="25">
        <f>SUM(C21:D21)</f>
        <v>6196</v>
      </c>
      <c r="C21" s="25">
        <v>5263</v>
      </c>
      <c r="D21" s="24">
        <v>933</v>
      </c>
      <c r="E21" s="5"/>
      <c r="F21" s="5"/>
      <c r="G21" s="5"/>
    </row>
    <row r="22" spans="1:7" ht="15.75">
      <c r="A22" s="5" t="s">
        <v>11</v>
      </c>
      <c r="B22" s="25">
        <f>SUM(C22:D22)</f>
        <v>747</v>
      </c>
      <c r="C22" s="25">
        <v>634</v>
      </c>
      <c r="D22" s="24">
        <v>113</v>
      </c>
      <c r="E22" s="5"/>
      <c r="F22" s="5"/>
      <c r="G22" s="5"/>
    </row>
    <row r="23" spans="1:7" ht="15.75">
      <c r="A23" s="5" t="s">
        <v>12</v>
      </c>
      <c r="B23" s="25">
        <f>SUM(C23:D23)</f>
        <v>6297</v>
      </c>
      <c r="C23" s="25">
        <v>5658</v>
      </c>
      <c r="D23" s="25">
        <v>639</v>
      </c>
      <c r="E23" s="5"/>
      <c r="F23" s="5"/>
      <c r="G23" s="5"/>
    </row>
    <row r="24" spans="1:7" ht="15.75">
      <c r="A24" s="5" t="s">
        <v>13</v>
      </c>
      <c r="B24" s="25">
        <f>SUM(C24:D24)</f>
        <v>140</v>
      </c>
      <c r="C24" s="25">
        <v>119</v>
      </c>
      <c r="D24" s="25">
        <v>21</v>
      </c>
      <c r="E24" s="5"/>
      <c r="F24" s="5"/>
      <c r="G24" s="5"/>
    </row>
    <row r="25" spans="1:7" ht="15.75">
      <c r="A25" s="5"/>
      <c r="B25" s="24"/>
      <c r="C25" s="24"/>
      <c r="D25" s="24"/>
      <c r="E25" s="5"/>
      <c r="F25" s="5"/>
      <c r="G25" s="5"/>
    </row>
    <row r="26" spans="1:7" ht="15.75">
      <c r="A26" s="5" t="s">
        <v>14</v>
      </c>
      <c r="B26" s="25">
        <f aca="true" t="shared" si="1" ref="B26:B31">SUM(C26:D26)</f>
        <v>8470</v>
      </c>
      <c r="C26" s="25">
        <v>7187</v>
      </c>
      <c r="D26" s="25">
        <v>1283</v>
      </c>
      <c r="E26" s="5"/>
      <c r="F26" s="5"/>
      <c r="G26" s="5"/>
    </row>
    <row r="27" spans="1:7" ht="15.75">
      <c r="A27" s="5" t="s">
        <v>15</v>
      </c>
      <c r="B27" s="25">
        <f t="shared" si="1"/>
        <v>6206</v>
      </c>
      <c r="C27" s="25">
        <v>5272</v>
      </c>
      <c r="D27" s="24">
        <v>934</v>
      </c>
      <c r="E27" s="5"/>
      <c r="F27" s="5"/>
      <c r="G27" s="5"/>
    </row>
    <row r="28" spans="1:7" ht="15.75">
      <c r="A28" s="5" t="s">
        <v>11</v>
      </c>
      <c r="B28" s="25">
        <f t="shared" si="1"/>
        <v>752</v>
      </c>
      <c r="C28" s="25">
        <v>639</v>
      </c>
      <c r="D28" s="24">
        <v>113</v>
      </c>
      <c r="E28" s="5"/>
      <c r="F28" s="5"/>
      <c r="G28" s="5"/>
    </row>
    <row r="29" spans="1:7" ht="15.75">
      <c r="A29" s="5" t="s">
        <v>16</v>
      </c>
      <c r="B29" s="25">
        <f t="shared" si="1"/>
        <v>1064</v>
      </c>
      <c r="C29" s="25">
        <v>904</v>
      </c>
      <c r="D29" s="24">
        <v>160</v>
      </c>
      <c r="E29" s="5"/>
      <c r="F29" s="5"/>
      <c r="G29" s="5"/>
    </row>
    <row r="30" spans="1:7" ht="15.75">
      <c r="A30" s="5" t="s">
        <v>17</v>
      </c>
      <c r="B30" s="25">
        <f t="shared" si="1"/>
        <v>246</v>
      </c>
      <c r="C30" s="25">
        <v>197</v>
      </c>
      <c r="D30" s="24">
        <v>49</v>
      </c>
      <c r="E30" s="5"/>
      <c r="F30" s="5"/>
      <c r="G30" s="5"/>
    </row>
    <row r="31" spans="1:7" ht="15.75">
      <c r="A31" s="14" t="s">
        <v>18</v>
      </c>
      <c r="B31" s="25">
        <f t="shared" si="1"/>
        <v>201</v>
      </c>
      <c r="C31" s="25">
        <v>175</v>
      </c>
      <c r="D31" s="25">
        <v>26</v>
      </c>
      <c r="E31" s="5"/>
      <c r="F31" s="5"/>
      <c r="G31" s="5"/>
    </row>
    <row r="32" spans="1:7" ht="15.75">
      <c r="A32" s="15"/>
      <c r="B32" s="16"/>
      <c r="C32" s="16"/>
      <c r="D32" s="16"/>
      <c r="E32" s="5"/>
      <c r="F32" s="5"/>
      <c r="G32" s="5"/>
    </row>
    <row r="33" spans="1:7" ht="15.75">
      <c r="A33" s="7" t="s">
        <v>102</v>
      </c>
      <c r="B33" s="19"/>
      <c r="C33" s="19"/>
      <c r="D33" s="19"/>
      <c r="E33" s="5"/>
      <c r="F33" s="5"/>
      <c r="G33" s="5"/>
    </row>
    <row r="34" spans="1:7" ht="15.75">
      <c r="A34" s="20" t="s">
        <v>26</v>
      </c>
      <c r="B34" s="19"/>
      <c r="C34" s="19"/>
      <c r="D34" s="19"/>
      <c r="E34" s="5"/>
      <c r="F34" s="5"/>
      <c r="G34" s="5"/>
    </row>
    <row r="35" spans="1:7" ht="15.75">
      <c r="A35" s="6"/>
      <c r="B35" s="7"/>
      <c r="C35" s="5"/>
      <c r="D35" s="5"/>
      <c r="E35" s="5"/>
      <c r="F35" s="5"/>
      <c r="G35" s="5"/>
    </row>
    <row r="36" spans="1:7" ht="15.75">
      <c r="A36" s="6"/>
      <c r="B36" s="7"/>
      <c r="C36" s="5"/>
      <c r="D36" s="5"/>
      <c r="E36" s="5"/>
      <c r="F36" s="5"/>
      <c r="G36" s="5"/>
    </row>
    <row r="37" spans="1:7" ht="15.75">
      <c r="A37" s="6"/>
      <c r="B37" s="7"/>
      <c r="C37" s="5"/>
      <c r="D37" s="5"/>
      <c r="E37" s="5"/>
      <c r="F37" s="5"/>
      <c r="G37" s="5"/>
    </row>
    <row r="38" spans="1:7" ht="15.75">
      <c r="A38" s="6"/>
      <c r="B38" s="7"/>
      <c r="C38" s="5"/>
      <c r="D38" s="5"/>
      <c r="E38" s="5"/>
      <c r="F38" s="5"/>
      <c r="G38" s="5"/>
    </row>
    <row r="39" spans="1:7" ht="15.75">
      <c r="A39" s="7"/>
      <c r="B39" s="19"/>
      <c r="C39" s="19"/>
      <c r="D39" s="19"/>
      <c r="E39" s="5"/>
      <c r="F39" s="5"/>
      <c r="G39" s="5"/>
    </row>
    <row r="40" spans="1:7" ht="15.75">
      <c r="A40" s="7"/>
      <c r="B40" s="19"/>
      <c r="C40" s="19"/>
      <c r="D40" s="19"/>
      <c r="E40" s="5"/>
      <c r="F40" s="5"/>
      <c r="G40" s="5"/>
    </row>
    <row r="41" spans="1:7" ht="15.75">
      <c r="A41" s="5"/>
      <c r="B41" s="13"/>
      <c r="C41" s="13"/>
      <c r="D41" s="13"/>
      <c r="E41" s="5"/>
      <c r="F41" s="5"/>
      <c r="G41" s="5"/>
    </row>
    <row r="42" spans="1:7" ht="15.75">
      <c r="A42" s="5"/>
      <c r="B42" s="13"/>
      <c r="C42" s="13"/>
      <c r="D42" s="13"/>
      <c r="E42" s="5"/>
      <c r="F42" s="5"/>
      <c r="G42" s="5"/>
    </row>
    <row r="43" spans="1:7" ht="15.75">
      <c r="A43" s="5"/>
      <c r="B43" s="13"/>
      <c r="C43" s="13"/>
      <c r="D43" s="13"/>
      <c r="E43" s="5"/>
      <c r="F43" s="5"/>
      <c r="G43" s="5"/>
    </row>
    <row r="44" spans="1:4" ht="15.75">
      <c r="A44" s="1"/>
      <c r="B44" s="2"/>
      <c r="C44" s="2"/>
      <c r="D44" s="2"/>
    </row>
    <row r="45" spans="1:4" ht="15.75">
      <c r="A45" s="1"/>
      <c r="B45" s="2"/>
      <c r="C45" s="2"/>
      <c r="D45" s="2"/>
    </row>
    <row r="46" spans="1:4" ht="15.75">
      <c r="A46" s="1"/>
      <c r="B46" s="2"/>
      <c r="C46" s="2"/>
      <c r="D46" s="2"/>
    </row>
    <row r="47" spans="1:4" ht="15.75">
      <c r="A47" s="1"/>
      <c r="B47" s="2"/>
      <c r="C47" s="2"/>
      <c r="D47" s="2"/>
    </row>
  </sheetData>
  <sheetProtection/>
  <mergeCells count="1">
    <mergeCell ref="B5:D5"/>
  </mergeCells>
  <printOptions/>
  <pageMargins left="0.573" right="0.5" top="0.75" bottom="0.75" header="0.5" footer="0.5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15" sqref="E15"/>
    </sheetView>
  </sheetViews>
  <sheetFormatPr defaultColWidth="13.77734375" defaultRowHeight="15.75"/>
  <cols>
    <col min="1" max="1" width="46.77734375" style="0" customWidth="1"/>
  </cols>
  <sheetData>
    <row r="1" spans="1:5" ht="20.25">
      <c r="A1" s="21" t="s">
        <v>21</v>
      </c>
      <c r="B1" s="7"/>
      <c r="C1" s="5"/>
      <c r="D1" s="5"/>
      <c r="E1" s="5"/>
    </row>
    <row r="2" spans="1:5" ht="20.25">
      <c r="A2" s="21" t="s">
        <v>27</v>
      </c>
      <c r="B2" s="7"/>
      <c r="C2" s="5"/>
      <c r="D2" s="5"/>
      <c r="E2" s="5"/>
    </row>
    <row r="3" spans="1:5" ht="20.25">
      <c r="A3" s="21" t="s">
        <v>1</v>
      </c>
      <c r="B3" s="7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5" ht="43.5">
      <c r="A5" s="26"/>
      <c r="B5" s="27" t="s">
        <v>0</v>
      </c>
      <c r="C5" s="28" t="s">
        <v>24</v>
      </c>
      <c r="D5" s="28" t="s">
        <v>25</v>
      </c>
      <c r="E5" s="9"/>
    </row>
    <row r="6" spans="1:5" ht="15.75">
      <c r="A6" s="5"/>
      <c r="B6" s="12"/>
      <c r="C6" s="12"/>
      <c r="D6" s="12"/>
      <c r="E6" s="9"/>
    </row>
    <row r="7" spans="1:5" ht="15.75">
      <c r="A7" s="5" t="s">
        <v>19</v>
      </c>
      <c r="B7" s="23">
        <v>181275</v>
      </c>
      <c r="C7" s="23">
        <v>154272</v>
      </c>
      <c r="D7" s="23">
        <v>27003</v>
      </c>
      <c r="E7" s="5"/>
    </row>
    <row r="8" spans="1:5" ht="15.75">
      <c r="A8" s="5"/>
      <c r="B8" s="24"/>
      <c r="C8" s="24"/>
      <c r="D8" s="24"/>
      <c r="E8" s="5"/>
    </row>
    <row r="9" spans="1:5" ht="15.75">
      <c r="A9" s="5" t="s">
        <v>2</v>
      </c>
      <c r="B9" s="24">
        <f>+B10+SUM(B21:B24)</f>
        <v>190634</v>
      </c>
      <c r="C9" s="24">
        <f>+C10+SUM(C21:C24)</f>
        <v>162232</v>
      </c>
      <c r="D9" s="24">
        <f>+D10+SUM(D21:D24)</f>
        <v>28402</v>
      </c>
      <c r="E9" s="5"/>
    </row>
    <row r="10" spans="1:5" ht="15.75">
      <c r="A10" s="5" t="s">
        <v>3</v>
      </c>
      <c r="B10" s="25">
        <f>SUM(B11:B20)</f>
        <v>176835</v>
      </c>
      <c r="C10" s="25">
        <f>SUM(C11:C20)</f>
        <v>150208</v>
      </c>
      <c r="D10" s="25">
        <f>SUM(D11:D20)</f>
        <v>26627</v>
      </c>
      <c r="E10" s="5"/>
    </row>
    <row r="11" spans="1:5" ht="15.75">
      <c r="A11" s="14" t="s">
        <v>4</v>
      </c>
      <c r="B11" s="25">
        <f aca="true" t="shared" si="0" ref="B11:B20">SUM(C11:D11)</f>
        <v>6593</v>
      </c>
      <c r="C11" s="25">
        <v>5600</v>
      </c>
      <c r="D11" s="25">
        <v>993</v>
      </c>
      <c r="E11" s="5"/>
    </row>
    <row r="12" spans="1:5" ht="15.75">
      <c r="A12" s="14" t="s">
        <v>28</v>
      </c>
      <c r="B12" s="25">
        <f t="shared" si="0"/>
        <v>27623</v>
      </c>
      <c r="C12" s="25">
        <v>23464</v>
      </c>
      <c r="D12" s="25">
        <v>4159</v>
      </c>
      <c r="E12" s="5"/>
    </row>
    <row r="13" spans="1:5" ht="15.75">
      <c r="A13" s="5" t="s">
        <v>29</v>
      </c>
      <c r="B13" s="25">
        <f t="shared" si="0"/>
        <v>13115</v>
      </c>
      <c r="C13" s="25">
        <v>11140</v>
      </c>
      <c r="D13" s="25">
        <v>1975</v>
      </c>
      <c r="E13" s="5"/>
    </row>
    <row r="14" spans="1:5" ht="15.75">
      <c r="A14" s="5" t="s">
        <v>30</v>
      </c>
      <c r="B14" s="25">
        <f t="shared" si="0"/>
        <v>672</v>
      </c>
      <c r="C14" s="25">
        <v>571</v>
      </c>
      <c r="D14" s="25">
        <v>101</v>
      </c>
      <c r="E14" s="5"/>
    </row>
    <row r="15" spans="1:5" ht="15.75">
      <c r="A15" s="5" t="s">
        <v>5</v>
      </c>
      <c r="B15" s="25">
        <f t="shared" si="0"/>
        <v>65282</v>
      </c>
      <c r="C15" s="25">
        <v>55452</v>
      </c>
      <c r="D15" s="25">
        <v>9830</v>
      </c>
      <c r="E15" s="5"/>
    </row>
    <row r="16" spans="1:5" ht="15.75">
      <c r="A16" s="14" t="s">
        <v>6</v>
      </c>
      <c r="B16" s="25">
        <f t="shared" si="0"/>
        <v>27911</v>
      </c>
      <c r="C16" s="25">
        <v>23708</v>
      </c>
      <c r="D16" s="25">
        <v>4203</v>
      </c>
      <c r="E16" s="5"/>
    </row>
    <row r="17" spans="1:5" ht="15.75">
      <c r="A17" s="14" t="s">
        <v>7</v>
      </c>
      <c r="B17" s="25">
        <f t="shared" si="0"/>
        <v>14370</v>
      </c>
      <c r="C17" s="25">
        <v>12206</v>
      </c>
      <c r="D17" s="25">
        <v>2164</v>
      </c>
      <c r="E17" s="5"/>
    </row>
    <row r="18" spans="1:5" ht="15.75">
      <c r="A18" s="14" t="s">
        <v>8</v>
      </c>
      <c r="B18" s="25">
        <f t="shared" si="0"/>
        <v>7406</v>
      </c>
      <c r="C18" s="25">
        <v>6291</v>
      </c>
      <c r="D18" s="25">
        <v>1115</v>
      </c>
      <c r="E18" s="5"/>
    </row>
    <row r="19" spans="1:5" ht="15.75">
      <c r="A19" s="14" t="s">
        <v>20</v>
      </c>
      <c r="B19" s="25">
        <f t="shared" si="0"/>
        <v>480</v>
      </c>
      <c r="C19" s="25">
        <v>408</v>
      </c>
      <c r="D19" s="25">
        <v>72</v>
      </c>
      <c r="E19" s="5"/>
    </row>
    <row r="20" spans="1:5" ht="15.75">
      <c r="A20" s="14" t="s">
        <v>9</v>
      </c>
      <c r="B20" s="25">
        <f t="shared" si="0"/>
        <v>13383</v>
      </c>
      <c r="C20" s="25">
        <v>11368</v>
      </c>
      <c r="D20" s="25">
        <v>2015</v>
      </c>
      <c r="E20" s="5"/>
    </row>
    <row r="21" spans="1:5" ht="15.75">
      <c r="A21" s="5" t="s">
        <v>10</v>
      </c>
      <c r="B21" s="25">
        <f>SUM(C21:D21)</f>
        <v>7788</v>
      </c>
      <c r="C21" s="25">
        <v>6615</v>
      </c>
      <c r="D21" s="24">
        <v>1173</v>
      </c>
      <c r="E21" s="5"/>
    </row>
    <row r="22" spans="1:5" ht="15.75">
      <c r="A22" s="5" t="s">
        <v>11</v>
      </c>
      <c r="B22" s="25">
        <f>SUM(C22:D22)</f>
        <v>644</v>
      </c>
      <c r="C22" s="25">
        <v>547</v>
      </c>
      <c r="D22" s="24">
        <v>97</v>
      </c>
      <c r="E22" s="5"/>
    </row>
    <row r="23" spans="1:5" ht="15.75">
      <c r="A23" s="5" t="s">
        <v>12</v>
      </c>
      <c r="B23" s="25">
        <f>SUM(C23:D23)</f>
        <v>5290</v>
      </c>
      <c r="C23" s="25">
        <v>4797</v>
      </c>
      <c r="D23" s="25">
        <v>493</v>
      </c>
      <c r="E23" s="5"/>
    </row>
    <row r="24" spans="1:5" ht="15.75">
      <c r="A24" s="5" t="s">
        <v>13</v>
      </c>
      <c r="B24" s="25">
        <f>SUM(C24:D24)</f>
        <v>77</v>
      </c>
      <c r="C24" s="25">
        <v>65</v>
      </c>
      <c r="D24" s="25">
        <v>12</v>
      </c>
      <c r="E24" s="5"/>
    </row>
    <row r="25" spans="1:5" ht="15.75">
      <c r="A25" s="5"/>
      <c r="B25" s="24"/>
      <c r="C25" s="24"/>
      <c r="D25" s="24"/>
      <c r="E25" s="7"/>
    </row>
    <row r="26" spans="1:5" ht="15.75">
      <c r="A26" s="5" t="s">
        <v>14</v>
      </c>
      <c r="B26" s="25">
        <f aca="true" t="shared" si="1" ref="B26:B31">SUM(C26:D26)</f>
        <v>9359</v>
      </c>
      <c r="C26" s="25">
        <f>SUM(C27:C31)</f>
        <v>7960</v>
      </c>
      <c r="D26" s="25">
        <f>SUM(D27:D31)</f>
        <v>1399</v>
      </c>
      <c r="E26" s="5"/>
    </row>
    <row r="27" spans="1:5" ht="15.75">
      <c r="A27" s="5" t="s">
        <v>15</v>
      </c>
      <c r="B27" s="25">
        <f t="shared" si="1"/>
        <v>7802</v>
      </c>
      <c r="C27" s="25">
        <v>6627</v>
      </c>
      <c r="D27" s="24">
        <v>1175</v>
      </c>
      <c r="E27" s="5"/>
    </row>
    <row r="28" spans="1:5" ht="15.75">
      <c r="A28" s="5" t="s">
        <v>11</v>
      </c>
      <c r="B28" s="25">
        <f t="shared" si="1"/>
        <v>644</v>
      </c>
      <c r="C28" s="25">
        <v>547</v>
      </c>
      <c r="D28" s="24">
        <v>97</v>
      </c>
      <c r="E28" s="5"/>
    </row>
    <row r="29" spans="1:5" ht="15.75">
      <c r="A29" s="5" t="s">
        <v>16</v>
      </c>
      <c r="B29" s="25">
        <f t="shared" si="1"/>
        <v>546</v>
      </c>
      <c r="C29" s="25">
        <v>464</v>
      </c>
      <c r="D29" s="24">
        <v>82</v>
      </c>
      <c r="E29" s="5"/>
    </row>
    <row r="30" spans="1:5" ht="15.75">
      <c r="A30" s="5" t="s">
        <v>17</v>
      </c>
      <c r="B30" s="25">
        <f t="shared" si="1"/>
        <v>185</v>
      </c>
      <c r="C30" s="25">
        <v>164</v>
      </c>
      <c r="D30" s="24">
        <v>21</v>
      </c>
      <c r="E30" s="5"/>
    </row>
    <row r="31" spans="1:5" ht="15.75">
      <c r="A31" s="14" t="s">
        <v>18</v>
      </c>
      <c r="B31" s="25">
        <f t="shared" si="1"/>
        <v>182</v>
      </c>
      <c r="C31" s="25">
        <v>158</v>
      </c>
      <c r="D31" s="25">
        <v>24</v>
      </c>
      <c r="E31" s="5"/>
    </row>
    <row r="32" spans="1:5" ht="15.75">
      <c r="A32" s="15"/>
      <c r="B32" s="16"/>
      <c r="C32" s="16"/>
      <c r="D32" s="16"/>
      <c r="E32" s="7"/>
    </row>
    <row r="33" spans="1:5" ht="34.5" customHeight="1">
      <c r="A33" s="48" t="s">
        <v>31</v>
      </c>
      <c r="B33" s="48"/>
      <c r="C33" s="48"/>
      <c r="D33" s="48"/>
      <c r="E33" s="7"/>
    </row>
    <row r="34" spans="1:5" ht="15.75">
      <c r="A34" s="20" t="s">
        <v>26</v>
      </c>
      <c r="B34" s="19"/>
      <c r="C34" s="19"/>
      <c r="D34" s="19"/>
      <c r="E34" s="7"/>
    </row>
    <row r="35" spans="1:5" ht="15.75">
      <c r="A35" s="7"/>
      <c r="B35" s="19"/>
      <c r="C35" s="19"/>
      <c r="D35" s="19"/>
      <c r="E35" s="7"/>
    </row>
    <row r="36" spans="1:5" ht="15.75">
      <c r="A36" s="7"/>
      <c r="B36" s="19"/>
      <c r="C36" s="19"/>
      <c r="D36" s="19"/>
      <c r="E36" s="7"/>
    </row>
    <row r="37" spans="1:5" ht="15.75">
      <c r="A37" s="5"/>
      <c r="B37" s="13"/>
      <c r="C37" s="13"/>
      <c r="D37" s="13"/>
      <c r="E37" s="5"/>
    </row>
  </sheetData>
  <sheetProtection/>
  <mergeCells count="1">
    <mergeCell ref="A33:D33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21" t="s">
        <v>32</v>
      </c>
      <c r="B1" s="7"/>
      <c r="C1" s="5"/>
      <c r="D1" s="5"/>
      <c r="E1" s="5"/>
      <c r="F1" s="5"/>
    </row>
    <row r="2" spans="1:6" ht="20.25">
      <c r="A2" s="21" t="s">
        <v>33</v>
      </c>
      <c r="B2" s="7"/>
      <c r="C2" s="5"/>
      <c r="D2" s="5"/>
      <c r="E2" s="5"/>
      <c r="F2" s="5"/>
    </row>
    <row r="3" spans="1:6" ht="20.25">
      <c r="A3" s="21" t="s">
        <v>1</v>
      </c>
      <c r="B3" s="7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43.5">
      <c r="A5" s="26"/>
      <c r="B5" s="27" t="s">
        <v>0</v>
      </c>
      <c r="C5" s="28" t="s">
        <v>24</v>
      </c>
      <c r="D5" s="28" t="s">
        <v>25</v>
      </c>
      <c r="E5" s="9"/>
      <c r="F5" s="9"/>
    </row>
    <row r="6" spans="1:6" ht="15.75">
      <c r="A6" s="5"/>
      <c r="B6" s="12"/>
      <c r="C6" s="12"/>
      <c r="D6" s="12"/>
      <c r="E6" s="9"/>
      <c r="F6" s="29"/>
    </row>
    <row r="7" spans="1:6" ht="15.75">
      <c r="A7" s="5" t="s">
        <v>19</v>
      </c>
      <c r="B7" s="23">
        <v>164222</v>
      </c>
      <c r="C7" s="23">
        <v>139747</v>
      </c>
      <c r="D7" s="23">
        <v>24475</v>
      </c>
      <c r="E7" s="5"/>
      <c r="F7" s="5"/>
    </row>
    <row r="8" spans="1:6" ht="15.75">
      <c r="A8" s="5"/>
      <c r="B8" s="24"/>
      <c r="C8" s="24"/>
      <c r="D8" s="24"/>
      <c r="E8" s="5"/>
      <c r="F8" s="30"/>
    </row>
    <row r="9" spans="1:6" ht="15.75">
      <c r="A9" s="5" t="s">
        <v>2</v>
      </c>
      <c r="B9" s="32">
        <f>+B10+SUM(B21:B24)</f>
        <v>174737</v>
      </c>
      <c r="C9" s="32">
        <f>+C10+SUM(C21:C24)</f>
        <v>148683</v>
      </c>
      <c r="D9" s="32">
        <f>+D10+SUM(D21:D24)</f>
        <v>26054</v>
      </c>
      <c r="E9" s="5"/>
      <c r="F9" s="5"/>
    </row>
    <row r="10" spans="1:6" ht="15.75">
      <c r="A10" s="5" t="s">
        <v>3</v>
      </c>
      <c r="B10" s="25">
        <f>SUM(B11:B20)</f>
        <v>160661</v>
      </c>
      <c r="C10" s="25">
        <v>136431</v>
      </c>
      <c r="D10" s="25">
        <v>24230</v>
      </c>
      <c r="E10" s="5"/>
      <c r="F10" s="5"/>
    </row>
    <row r="11" spans="1:6" ht="15.75">
      <c r="A11" s="14" t="s">
        <v>4</v>
      </c>
      <c r="B11" s="25">
        <f aca="true" t="shared" si="0" ref="B11:B20">SUM(C11:D11)</f>
        <v>6461</v>
      </c>
      <c r="C11" s="25">
        <v>5487</v>
      </c>
      <c r="D11" s="25">
        <v>974</v>
      </c>
      <c r="E11" s="5"/>
      <c r="F11" s="5"/>
    </row>
    <row r="12" spans="1:6" ht="15.75">
      <c r="A12" s="14" t="s">
        <v>28</v>
      </c>
      <c r="B12" s="25">
        <f t="shared" si="0"/>
        <v>27131</v>
      </c>
      <c r="C12" s="25">
        <v>23039</v>
      </c>
      <c r="D12" s="25">
        <v>4092</v>
      </c>
      <c r="E12" s="5"/>
      <c r="F12" s="5"/>
    </row>
    <row r="13" spans="1:6" ht="15.75">
      <c r="A13" s="5" t="s">
        <v>29</v>
      </c>
      <c r="B13" s="25">
        <f t="shared" si="0"/>
        <v>10991</v>
      </c>
      <c r="C13" s="25">
        <v>9333</v>
      </c>
      <c r="D13" s="25">
        <v>1658</v>
      </c>
      <c r="E13" s="5"/>
      <c r="F13" s="5"/>
    </row>
    <row r="14" spans="1:6" ht="15.75">
      <c r="A14" s="5" t="s">
        <v>30</v>
      </c>
      <c r="B14" s="25">
        <f t="shared" si="0"/>
        <v>437</v>
      </c>
      <c r="C14" s="25">
        <v>371</v>
      </c>
      <c r="D14" s="25">
        <v>66</v>
      </c>
      <c r="E14" s="5"/>
      <c r="F14" s="5"/>
    </row>
    <row r="15" spans="1:6" ht="15.75">
      <c r="A15" s="5" t="s">
        <v>5</v>
      </c>
      <c r="B15" s="25">
        <f t="shared" si="0"/>
        <v>56949</v>
      </c>
      <c r="C15" s="25">
        <v>48360</v>
      </c>
      <c r="D15" s="25">
        <v>8589</v>
      </c>
      <c r="E15" s="5"/>
      <c r="F15" s="5"/>
    </row>
    <row r="16" spans="1:6" ht="15.75">
      <c r="A16" s="14" t="s">
        <v>6</v>
      </c>
      <c r="B16" s="25">
        <f t="shared" si="0"/>
        <v>26101</v>
      </c>
      <c r="C16" s="25">
        <v>22165</v>
      </c>
      <c r="D16" s="25">
        <v>3936</v>
      </c>
      <c r="E16" s="5"/>
      <c r="F16" s="5"/>
    </row>
    <row r="17" spans="1:6" ht="15.75">
      <c r="A17" s="14" t="s">
        <v>7</v>
      </c>
      <c r="B17" s="25">
        <f t="shared" si="0"/>
        <v>14073</v>
      </c>
      <c r="C17" s="25">
        <v>11951</v>
      </c>
      <c r="D17" s="25">
        <v>2122</v>
      </c>
      <c r="E17" s="5"/>
      <c r="F17" s="5"/>
    </row>
    <row r="18" spans="1:6" ht="15.75">
      <c r="A18" s="14" t="s">
        <v>8</v>
      </c>
      <c r="B18" s="25">
        <f t="shared" si="0"/>
        <v>6125</v>
      </c>
      <c r="C18" s="25">
        <v>5201</v>
      </c>
      <c r="D18" s="25">
        <v>924</v>
      </c>
      <c r="E18" s="5"/>
      <c r="F18" s="5"/>
    </row>
    <row r="19" spans="1:6" ht="15.75">
      <c r="A19" s="14" t="s">
        <v>20</v>
      </c>
      <c r="B19" s="25">
        <f t="shared" si="0"/>
        <v>385</v>
      </c>
      <c r="C19" s="25">
        <v>327</v>
      </c>
      <c r="D19" s="25">
        <v>58</v>
      </c>
      <c r="E19" s="5"/>
      <c r="F19" s="5"/>
    </row>
    <row r="20" spans="1:6" ht="15.75">
      <c r="A20" s="14" t="s">
        <v>9</v>
      </c>
      <c r="B20" s="25">
        <f t="shared" si="0"/>
        <v>12008</v>
      </c>
      <c r="C20" s="25">
        <v>10197</v>
      </c>
      <c r="D20" s="25">
        <v>1811</v>
      </c>
      <c r="E20" s="5"/>
      <c r="F20" s="5"/>
    </row>
    <row r="21" spans="1:6" ht="15.75">
      <c r="A21" s="5" t="s">
        <v>10</v>
      </c>
      <c r="B21" s="25">
        <f>SUM(C21:D21)</f>
        <v>8372</v>
      </c>
      <c r="C21" s="25">
        <v>7109</v>
      </c>
      <c r="D21" s="24">
        <v>1263</v>
      </c>
      <c r="E21" s="5"/>
      <c r="F21" s="5"/>
    </row>
    <row r="22" spans="1:6" ht="15.75">
      <c r="A22" s="5" t="s">
        <v>11</v>
      </c>
      <c r="B22" s="25">
        <f>SUM(C22:D22)</f>
        <v>1275</v>
      </c>
      <c r="C22" s="25">
        <v>1083</v>
      </c>
      <c r="D22" s="24">
        <v>192</v>
      </c>
      <c r="E22" s="5"/>
      <c r="F22" s="5"/>
    </row>
    <row r="23" spans="1:6" ht="15.75">
      <c r="A23" s="5" t="s">
        <v>12</v>
      </c>
      <c r="B23" s="25">
        <f>SUM(C23:D23)</f>
        <v>4385</v>
      </c>
      <c r="C23" s="25">
        <v>4022</v>
      </c>
      <c r="D23" s="25">
        <v>363</v>
      </c>
      <c r="E23" s="5"/>
      <c r="F23" s="5"/>
    </row>
    <row r="24" spans="1:6" ht="15.75">
      <c r="A24" s="5" t="s">
        <v>13</v>
      </c>
      <c r="B24" s="25">
        <f>SUM(C24:D24)</f>
        <v>44</v>
      </c>
      <c r="C24" s="25">
        <v>38</v>
      </c>
      <c r="D24" s="25">
        <v>6</v>
      </c>
      <c r="E24" s="5"/>
      <c r="F24" s="5"/>
    </row>
    <row r="25" spans="1:6" ht="15.75">
      <c r="A25" s="5"/>
      <c r="B25" s="24"/>
      <c r="C25" s="24"/>
      <c r="D25" s="24"/>
      <c r="E25" s="7"/>
      <c r="F25" s="5"/>
    </row>
    <row r="26" spans="1:6" ht="15.75">
      <c r="A26" s="5" t="s">
        <v>14</v>
      </c>
      <c r="B26" s="25">
        <f aca="true" t="shared" si="1" ref="B26:B31">SUM(C26:D26)</f>
        <v>10515</v>
      </c>
      <c r="C26" s="25">
        <f>SUM(C27:C31)</f>
        <v>8936</v>
      </c>
      <c r="D26" s="25">
        <f>SUM(D27:D31)</f>
        <v>1579</v>
      </c>
      <c r="E26" s="5"/>
      <c r="F26" s="5"/>
    </row>
    <row r="27" spans="1:6" ht="15.75">
      <c r="A27" s="5" t="s">
        <v>15</v>
      </c>
      <c r="B27" s="25">
        <f t="shared" si="1"/>
        <v>8385</v>
      </c>
      <c r="C27" s="25">
        <v>7120</v>
      </c>
      <c r="D27" s="24">
        <v>1265</v>
      </c>
      <c r="E27" s="5"/>
      <c r="F27" s="5"/>
    </row>
    <row r="28" spans="1:6" ht="15.75">
      <c r="A28" s="5" t="s">
        <v>11</v>
      </c>
      <c r="B28" s="25">
        <f t="shared" si="1"/>
        <v>1282</v>
      </c>
      <c r="C28" s="25">
        <v>1089</v>
      </c>
      <c r="D28" s="24">
        <v>193</v>
      </c>
      <c r="E28" s="5"/>
      <c r="F28" s="5"/>
    </row>
    <row r="29" spans="1:6" ht="15.75">
      <c r="A29" s="5" t="s">
        <v>16</v>
      </c>
      <c r="B29" s="25">
        <f t="shared" si="1"/>
        <v>526</v>
      </c>
      <c r="C29" s="25">
        <v>447</v>
      </c>
      <c r="D29" s="24">
        <v>79</v>
      </c>
      <c r="E29" s="5"/>
      <c r="F29" s="5"/>
    </row>
    <row r="30" spans="1:6" ht="15.75">
      <c r="A30" s="5" t="s">
        <v>17</v>
      </c>
      <c r="B30" s="25">
        <f t="shared" si="1"/>
        <v>181</v>
      </c>
      <c r="C30" s="25">
        <v>156</v>
      </c>
      <c r="D30" s="24">
        <v>25</v>
      </c>
      <c r="E30" s="5"/>
      <c r="F30" s="5"/>
    </row>
    <row r="31" spans="1:6" ht="15.75">
      <c r="A31" s="14" t="s">
        <v>18</v>
      </c>
      <c r="B31" s="25">
        <f t="shared" si="1"/>
        <v>141</v>
      </c>
      <c r="C31" s="25">
        <v>124</v>
      </c>
      <c r="D31" s="25">
        <v>17</v>
      </c>
      <c r="E31" s="5"/>
      <c r="F31" s="5"/>
    </row>
    <row r="32" spans="1:6" ht="15.75">
      <c r="A32" s="15"/>
      <c r="B32" s="16"/>
      <c r="C32" s="16"/>
      <c r="D32" s="16"/>
      <c r="E32" s="7"/>
      <c r="F32" s="5"/>
    </row>
    <row r="33" spans="1:6" ht="15.75">
      <c r="A33" s="17"/>
      <c r="B33" s="18"/>
      <c r="C33" s="18"/>
      <c r="D33" s="18"/>
      <c r="E33" s="7"/>
      <c r="F33" s="5"/>
    </row>
    <row r="34" spans="1:6" ht="36" customHeight="1">
      <c r="A34" s="48" t="s">
        <v>34</v>
      </c>
      <c r="B34" s="48"/>
      <c r="C34" s="48"/>
      <c r="D34" s="48"/>
      <c r="E34" s="7"/>
      <c r="F34" s="5"/>
    </row>
    <row r="35" spans="1:6" ht="15.75">
      <c r="A35" s="20" t="s">
        <v>26</v>
      </c>
      <c r="B35" s="19"/>
      <c r="C35" s="19"/>
      <c r="D35" s="19"/>
      <c r="E35" s="7"/>
      <c r="F35" s="5"/>
    </row>
    <row r="36" spans="1:6" ht="15.75">
      <c r="A36" s="7"/>
      <c r="B36" s="19"/>
      <c r="C36" s="19"/>
      <c r="D36" s="19"/>
      <c r="E36" s="7"/>
      <c r="F36" s="5"/>
    </row>
    <row r="37" spans="1:6" ht="15.75">
      <c r="A37" s="7"/>
      <c r="B37" s="19"/>
      <c r="C37" s="19"/>
      <c r="D37" s="19"/>
      <c r="E37" s="7"/>
      <c r="F37" s="5"/>
    </row>
    <row r="38" spans="1:6" ht="15.75">
      <c r="A38" s="5"/>
      <c r="B38" s="13"/>
      <c r="C38" s="13"/>
      <c r="D38" s="13"/>
      <c r="E38" s="5"/>
      <c r="F38" s="5"/>
    </row>
    <row r="39" spans="1:6" ht="15.75">
      <c r="A39" s="5"/>
      <c r="B39" s="13"/>
      <c r="C39" s="13"/>
      <c r="D39" s="13"/>
      <c r="E39" s="5"/>
      <c r="F39" s="5"/>
    </row>
    <row r="40" spans="1:6" ht="15.75">
      <c r="A40" s="5"/>
      <c r="B40" s="13"/>
      <c r="C40" s="13"/>
      <c r="D40" s="13"/>
      <c r="E40" s="5"/>
      <c r="F40" s="5"/>
    </row>
    <row r="41" spans="1:6" ht="15.75">
      <c r="A41" s="5"/>
      <c r="B41" s="13"/>
      <c r="C41" s="13"/>
      <c r="D41" s="13"/>
      <c r="E41" s="5"/>
      <c r="F41" s="5"/>
    </row>
    <row r="42" spans="1:6" ht="15.75">
      <c r="A42" s="5"/>
      <c r="B42" s="13"/>
      <c r="C42" s="13"/>
      <c r="D42" s="13"/>
      <c r="E42" s="5"/>
      <c r="F42" s="5"/>
    </row>
    <row r="43" spans="1:6" ht="15.75">
      <c r="A43" s="5"/>
      <c r="B43" s="13"/>
      <c r="C43" s="13"/>
      <c r="D43" s="13"/>
      <c r="E43" s="5"/>
      <c r="F43" s="5"/>
    </row>
    <row r="44" spans="1:6" ht="15.75">
      <c r="A44" s="5"/>
      <c r="B44" s="13"/>
      <c r="C44" s="13"/>
      <c r="D44" s="13"/>
      <c r="E44" s="5"/>
      <c r="F44" s="5"/>
    </row>
  </sheetData>
  <sheetProtection/>
  <mergeCells count="1">
    <mergeCell ref="A34:D3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4">
      <selection activeCell="A33" sqref="A33:D33"/>
    </sheetView>
  </sheetViews>
  <sheetFormatPr defaultColWidth="13.77734375" defaultRowHeight="15.75"/>
  <cols>
    <col min="1" max="1" width="46.77734375" style="0" customWidth="1"/>
  </cols>
  <sheetData>
    <row r="1" spans="1:5" ht="20.25">
      <c r="A1" s="21" t="s">
        <v>32</v>
      </c>
      <c r="B1" s="7"/>
      <c r="C1" s="5"/>
      <c r="D1" s="5"/>
      <c r="E1" s="5"/>
    </row>
    <row r="2" spans="1:5" ht="20.25">
      <c r="A2" s="21" t="s">
        <v>35</v>
      </c>
      <c r="B2" s="7"/>
      <c r="C2" s="5"/>
      <c r="D2" s="5"/>
      <c r="E2" s="5"/>
    </row>
    <row r="3" spans="1:5" ht="20.25">
      <c r="A3" s="21" t="s">
        <v>1</v>
      </c>
      <c r="B3" s="7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5" ht="43.5">
      <c r="A5" s="26"/>
      <c r="B5" s="27" t="s">
        <v>0</v>
      </c>
      <c r="C5" s="28" t="s">
        <v>24</v>
      </c>
      <c r="D5" s="28" t="s">
        <v>25</v>
      </c>
      <c r="E5" s="9"/>
    </row>
    <row r="6" spans="1:5" ht="15.75">
      <c r="A6" s="5"/>
      <c r="B6" s="12"/>
      <c r="C6" s="12"/>
      <c r="D6" s="12"/>
      <c r="E6" s="9"/>
    </row>
    <row r="7" spans="1:5" ht="15.75">
      <c r="A7" s="5" t="s">
        <v>19</v>
      </c>
      <c r="B7" s="23">
        <v>153394</v>
      </c>
      <c r="C7" s="23">
        <v>130506</v>
      </c>
      <c r="D7" s="23">
        <v>22888</v>
      </c>
      <c r="E7" s="5"/>
    </row>
    <row r="8" spans="1:5" ht="15.75">
      <c r="A8" s="5"/>
      <c r="B8" s="24"/>
      <c r="C8" s="24"/>
      <c r="D8" s="24"/>
      <c r="E8" s="5"/>
    </row>
    <row r="9" spans="1:5" ht="15.75">
      <c r="A9" s="5" t="s">
        <v>2</v>
      </c>
      <c r="B9" s="32">
        <f>+B10+SUM(B20:B23)</f>
        <v>159592</v>
      </c>
      <c r="C9" s="32">
        <f>+C10+SUM(C20:C23)</f>
        <v>135769</v>
      </c>
      <c r="D9" s="32">
        <f>+D10+SUM(D20:D23)</f>
        <v>23823</v>
      </c>
      <c r="E9" s="5"/>
    </row>
    <row r="10" spans="1:5" ht="15.75">
      <c r="A10" s="5" t="s">
        <v>3</v>
      </c>
      <c r="B10" s="25">
        <f>SUM(B11:B19)</f>
        <v>150659</v>
      </c>
      <c r="C10" s="25">
        <f>SUM(C11:C19)</f>
        <v>127941</v>
      </c>
      <c r="D10" s="25">
        <f>SUM(D11:D19)</f>
        <v>22718</v>
      </c>
      <c r="E10" s="5"/>
    </row>
    <row r="11" spans="1:5" ht="15.75">
      <c r="A11" s="14" t="s">
        <v>4</v>
      </c>
      <c r="B11" s="25">
        <f aca="true" t="shared" si="0" ref="B11:B19">SUM(C11:D11)</f>
        <v>7398</v>
      </c>
      <c r="C11" s="25">
        <v>6282</v>
      </c>
      <c r="D11" s="25">
        <v>1116</v>
      </c>
      <c r="E11" s="5"/>
    </row>
    <row r="12" spans="1:5" ht="15.75">
      <c r="A12" s="14" t="s">
        <v>28</v>
      </c>
      <c r="B12" s="25">
        <f t="shared" si="0"/>
        <v>23419</v>
      </c>
      <c r="C12" s="25">
        <v>19888</v>
      </c>
      <c r="D12" s="25">
        <v>3531</v>
      </c>
      <c r="E12" s="5"/>
    </row>
    <row r="13" spans="1:5" ht="15.75">
      <c r="A13" s="5" t="s">
        <v>29</v>
      </c>
      <c r="B13" s="25">
        <f t="shared" si="0"/>
        <v>10021</v>
      </c>
      <c r="C13" s="25">
        <v>8510</v>
      </c>
      <c r="D13" s="25">
        <v>1511</v>
      </c>
      <c r="E13" s="5"/>
    </row>
    <row r="14" spans="1:5" ht="15.75">
      <c r="A14" s="5" t="s">
        <v>5</v>
      </c>
      <c r="B14" s="25">
        <f t="shared" si="0"/>
        <v>55889</v>
      </c>
      <c r="C14" s="25">
        <v>47461</v>
      </c>
      <c r="D14" s="25">
        <v>8428</v>
      </c>
      <c r="E14" s="5"/>
    </row>
    <row r="15" spans="1:5" ht="15.75">
      <c r="A15" s="14" t="s">
        <v>6</v>
      </c>
      <c r="B15" s="25">
        <f t="shared" si="0"/>
        <v>23171</v>
      </c>
      <c r="C15" s="25">
        <v>19677</v>
      </c>
      <c r="D15" s="25">
        <v>3494</v>
      </c>
      <c r="E15" s="5"/>
    </row>
    <row r="16" spans="1:5" ht="15.75">
      <c r="A16" s="14" t="s">
        <v>7</v>
      </c>
      <c r="B16" s="25">
        <f t="shared" si="0"/>
        <v>14926</v>
      </c>
      <c r="C16" s="25">
        <v>12675</v>
      </c>
      <c r="D16" s="25">
        <v>2251</v>
      </c>
      <c r="E16" s="5"/>
    </row>
    <row r="17" spans="1:5" ht="15.75">
      <c r="A17" s="14" t="s">
        <v>8</v>
      </c>
      <c r="B17" s="25">
        <f t="shared" si="0"/>
        <v>5166</v>
      </c>
      <c r="C17" s="25">
        <v>4387</v>
      </c>
      <c r="D17" s="25">
        <v>779</v>
      </c>
      <c r="E17" s="5"/>
    </row>
    <row r="18" spans="1:5" ht="15.75">
      <c r="A18" s="14" t="s">
        <v>20</v>
      </c>
      <c r="B18" s="25">
        <f t="shared" si="0"/>
        <v>527</v>
      </c>
      <c r="C18" s="25">
        <v>448</v>
      </c>
      <c r="D18" s="25">
        <v>79</v>
      </c>
      <c r="E18" s="5"/>
    </row>
    <row r="19" spans="1:5" ht="15.75">
      <c r="A19" s="14" t="s">
        <v>9</v>
      </c>
      <c r="B19" s="25">
        <f t="shared" si="0"/>
        <v>10142</v>
      </c>
      <c r="C19" s="25">
        <v>8613</v>
      </c>
      <c r="D19" s="25">
        <v>1529</v>
      </c>
      <c r="E19" s="5"/>
    </row>
    <row r="20" spans="1:5" ht="15.75">
      <c r="A20" s="5" t="s">
        <v>10</v>
      </c>
      <c r="B20" s="25">
        <f>SUM(C20:D20)</f>
        <v>4895</v>
      </c>
      <c r="C20" s="25">
        <v>4157</v>
      </c>
      <c r="D20" s="24">
        <v>738</v>
      </c>
      <c r="E20" s="5"/>
    </row>
    <row r="21" spans="1:5" ht="15.75">
      <c r="A21" s="5" t="s">
        <v>11</v>
      </c>
      <c r="B21" s="25">
        <f>SUM(C21:D21)</f>
        <v>492</v>
      </c>
      <c r="C21" s="25">
        <v>418</v>
      </c>
      <c r="D21" s="24">
        <v>74</v>
      </c>
      <c r="E21" s="5"/>
    </row>
    <row r="22" spans="1:5" ht="15.75">
      <c r="A22" s="5" t="s">
        <v>12</v>
      </c>
      <c r="B22" s="25">
        <f>SUM(C22:D22)</f>
        <v>3512</v>
      </c>
      <c r="C22" s="25">
        <v>3224</v>
      </c>
      <c r="D22" s="25">
        <v>288</v>
      </c>
      <c r="E22" s="5"/>
    </row>
    <row r="23" spans="1:5" ht="15.75">
      <c r="A23" s="5" t="s">
        <v>13</v>
      </c>
      <c r="B23" s="25">
        <f>SUM(C23:D23)</f>
        <v>34</v>
      </c>
      <c r="C23" s="25">
        <v>29</v>
      </c>
      <c r="D23" s="25">
        <v>5</v>
      </c>
      <c r="E23" s="5"/>
    </row>
    <row r="24" spans="1:5" ht="15.75">
      <c r="A24" s="5"/>
      <c r="B24" s="24"/>
      <c r="C24" s="24"/>
      <c r="D24" s="24"/>
      <c r="E24" s="7"/>
    </row>
    <row r="25" spans="1:5" ht="15.75">
      <c r="A25" s="5" t="s">
        <v>14</v>
      </c>
      <c r="B25" s="25">
        <f aca="true" t="shared" si="1" ref="B25:B30">SUM(C25:D25)</f>
        <v>6198</v>
      </c>
      <c r="C25" s="25">
        <f>SUM(C26:C30)</f>
        <v>5263</v>
      </c>
      <c r="D25" s="25">
        <f>SUM(D26:D30)</f>
        <v>935</v>
      </c>
      <c r="E25" s="5"/>
    </row>
    <row r="26" spans="1:5" ht="15.75">
      <c r="A26" s="5" t="s">
        <v>15</v>
      </c>
      <c r="B26" s="25">
        <f t="shared" si="1"/>
        <v>5078</v>
      </c>
      <c r="C26" s="25">
        <v>4312</v>
      </c>
      <c r="D26" s="24">
        <v>766</v>
      </c>
      <c r="E26" s="5"/>
    </row>
    <row r="27" spans="1:5" ht="15.75">
      <c r="A27" s="5" t="s">
        <v>11</v>
      </c>
      <c r="B27" s="25">
        <f t="shared" si="1"/>
        <v>492</v>
      </c>
      <c r="C27" s="25">
        <v>418</v>
      </c>
      <c r="D27" s="24">
        <v>74</v>
      </c>
      <c r="E27" s="5"/>
    </row>
    <row r="28" spans="1:5" ht="15.75">
      <c r="A28" s="5" t="s">
        <v>16</v>
      </c>
      <c r="B28" s="25">
        <f t="shared" si="1"/>
        <v>263</v>
      </c>
      <c r="C28" s="25">
        <v>223</v>
      </c>
      <c r="D28" s="24">
        <v>40</v>
      </c>
      <c r="E28" s="5"/>
    </row>
    <row r="29" spans="1:5" ht="15.75">
      <c r="A29" s="5" t="s">
        <v>17</v>
      </c>
      <c r="B29" s="25">
        <f t="shared" si="1"/>
        <v>187</v>
      </c>
      <c r="C29" s="25">
        <v>154</v>
      </c>
      <c r="D29" s="24">
        <v>33</v>
      </c>
      <c r="E29" s="5"/>
    </row>
    <row r="30" spans="1:5" ht="15.75">
      <c r="A30" s="14" t="s">
        <v>18</v>
      </c>
      <c r="B30" s="25">
        <f t="shared" si="1"/>
        <v>178</v>
      </c>
      <c r="C30" s="25">
        <v>156</v>
      </c>
      <c r="D30" s="25">
        <v>22</v>
      </c>
      <c r="E30" s="5"/>
    </row>
    <row r="31" spans="1:5" ht="15.75">
      <c r="A31" s="15"/>
      <c r="B31" s="16"/>
      <c r="C31" s="16"/>
      <c r="D31" s="16"/>
      <c r="E31" s="7"/>
    </row>
    <row r="32" spans="1:5" ht="15.75">
      <c r="A32" s="17"/>
      <c r="B32" s="18"/>
      <c r="C32" s="18"/>
      <c r="D32" s="18"/>
      <c r="E32" s="7"/>
    </row>
    <row r="33" spans="1:5" ht="37.5" customHeight="1">
      <c r="A33" s="48" t="s">
        <v>36</v>
      </c>
      <c r="B33" s="48"/>
      <c r="C33" s="48"/>
      <c r="D33" s="48"/>
      <c r="E33" s="7"/>
    </row>
    <row r="34" spans="1:5" ht="15.75">
      <c r="A34" s="20" t="s">
        <v>26</v>
      </c>
      <c r="B34" s="19"/>
      <c r="C34" s="19"/>
      <c r="D34" s="19"/>
      <c r="E34" s="7"/>
    </row>
    <row r="35" spans="1:5" ht="15.75">
      <c r="A35" s="7"/>
      <c r="B35" s="19"/>
      <c r="C35" s="19"/>
      <c r="D35" s="19"/>
      <c r="E35" s="7"/>
    </row>
    <row r="36" spans="1:5" ht="15.75">
      <c r="A36" s="7"/>
      <c r="B36" s="19"/>
      <c r="C36" s="19"/>
      <c r="D36" s="19"/>
      <c r="E36" s="7"/>
    </row>
  </sheetData>
  <sheetProtection/>
  <mergeCells count="1">
    <mergeCell ref="A33:D33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6.77734375" style="0" customWidth="1"/>
  </cols>
  <sheetData>
    <row r="1" spans="1:6" ht="20.25">
      <c r="A1" s="21" t="s">
        <v>37</v>
      </c>
      <c r="B1" s="7"/>
      <c r="C1" s="5"/>
      <c r="D1" s="5"/>
      <c r="E1" s="5"/>
      <c r="F1" s="5"/>
    </row>
    <row r="2" spans="1:6" ht="20.25">
      <c r="A2" s="21" t="s">
        <v>38</v>
      </c>
      <c r="B2" s="7"/>
      <c r="C2" s="5"/>
      <c r="D2" s="5"/>
      <c r="E2" s="5"/>
      <c r="F2" s="5"/>
    </row>
    <row r="3" spans="1:6" ht="20.25">
      <c r="A3" s="21" t="s">
        <v>1</v>
      </c>
      <c r="B3" s="7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43.5">
      <c r="A5" s="26"/>
      <c r="B5" s="27" t="s">
        <v>0</v>
      </c>
      <c r="C5" s="28" t="s">
        <v>24</v>
      </c>
      <c r="D5" s="28" t="s">
        <v>25</v>
      </c>
      <c r="E5" s="9"/>
      <c r="F5" s="9"/>
    </row>
    <row r="6" spans="1:6" ht="15.75">
      <c r="A6" s="5"/>
      <c r="B6" s="12"/>
      <c r="C6" s="12"/>
      <c r="D6" s="12"/>
      <c r="E6" s="9"/>
      <c r="F6" s="29"/>
    </row>
    <row r="7" spans="1:6" ht="15.75">
      <c r="A7" s="5" t="s">
        <v>19</v>
      </c>
      <c r="B7" s="23">
        <v>134252</v>
      </c>
      <c r="C7" s="23">
        <v>114057</v>
      </c>
      <c r="D7" s="23">
        <v>20195</v>
      </c>
      <c r="E7" s="5"/>
      <c r="F7" s="5"/>
    </row>
    <row r="8" spans="1:6" ht="15.75">
      <c r="A8" s="5"/>
      <c r="B8" s="24"/>
      <c r="C8" s="24"/>
      <c r="D8" s="24"/>
      <c r="E8" s="5"/>
      <c r="F8" s="30"/>
    </row>
    <row r="9" spans="1:6" ht="15.75">
      <c r="A9" s="5" t="s">
        <v>2</v>
      </c>
      <c r="B9" s="32">
        <f>+B10+SUM(B19:B22)</f>
        <v>145160</v>
      </c>
      <c r="C9" s="32">
        <f>+C10+SUM(C19:C22)</f>
        <v>123333</v>
      </c>
      <c r="D9" s="32">
        <f>+D10+SUM(D19:D22)</f>
        <v>21827</v>
      </c>
      <c r="E9" s="5"/>
      <c r="F9" s="5"/>
    </row>
    <row r="10" spans="1:6" ht="15.75">
      <c r="A10" s="5" t="s">
        <v>3</v>
      </c>
      <c r="B10" s="25">
        <f>SUM(B11:B18)</f>
        <v>132501</v>
      </c>
      <c r="C10" s="25">
        <f>SUM(C11:C18)</f>
        <v>112539</v>
      </c>
      <c r="D10" s="25">
        <f>SUM(D11:D18)</f>
        <v>19962</v>
      </c>
      <c r="E10" s="5"/>
      <c r="F10" s="5"/>
    </row>
    <row r="11" spans="1:6" ht="15.75">
      <c r="A11" s="14" t="s">
        <v>4</v>
      </c>
      <c r="B11" s="25">
        <f aca="true" t="shared" si="0" ref="B11:B18">SUM(C11:D11)</f>
        <v>3086</v>
      </c>
      <c r="C11" s="25">
        <v>2621</v>
      </c>
      <c r="D11" s="25">
        <v>465</v>
      </c>
      <c r="E11" s="5"/>
      <c r="F11" s="5"/>
    </row>
    <row r="12" spans="1:6" ht="15.75">
      <c r="A12" s="14" t="s">
        <v>28</v>
      </c>
      <c r="B12" s="25">
        <f t="shared" si="0"/>
        <v>24106</v>
      </c>
      <c r="C12" s="25">
        <v>20474</v>
      </c>
      <c r="D12" s="25">
        <v>3632</v>
      </c>
      <c r="E12" s="5"/>
      <c r="F12" s="5"/>
    </row>
    <row r="13" spans="1:6" ht="15.75">
      <c r="A13" s="5" t="s">
        <v>29</v>
      </c>
      <c r="B13" s="25">
        <f t="shared" si="0"/>
        <v>9620</v>
      </c>
      <c r="C13" s="25">
        <v>8171</v>
      </c>
      <c r="D13" s="25">
        <v>1449</v>
      </c>
      <c r="E13" s="5"/>
      <c r="F13" s="5"/>
    </row>
    <row r="14" spans="1:6" ht="15.75">
      <c r="A14" s="5" t="s">
        <v>5</v>
      </c>
      <c r="B14" s="25">
        <f t="shared" si="0"/>
        <v>51495</v>
      </c>
      <c r="C14" s="25">
        <v>43737</v>
      </c>
      <c r="D14" s="25">
        <v>7758</v>
      </c>
      <c r="E14" s="5"/>
      <c r="F14" s="5"/>
    </row>
    <row r="15" spans="1:6" ht="15.75">
      <c r="A15" s="14" t="s">
        <v>6</v>
      </c>
      <c r="B15" s="25">
        <f t="shared" si="0"/>
        <v>21179</v>
      </c>
      <c r="C15" s="25">
        <v>17988</v>
      </c>
      <c r="D15" s="25">
        <v>3191</v>
      </c>
      <c r="E15" s="5"/>
      <c r="F15" s="5"/>
    </row>
    <row r="16" spans="1:6" ht="15.75">
      <c r="A16" s="14" t="s">
        <v>7</v>
      </c>
      <c r="B16" s="25">
        <f t="shared" si="0"/>
        <v>12800</v>
      </c>
      <c r="C16" s="25">
        <v>10872</v>
      </c>
      <c r="D16" s="25">
        <v>1928</v>
      </c>
      <c r="E16" s="5"/>
      <c r="F16" s="5"/>
    </row>
    <row r="17" spans="1:6" ht="15.75">
      <c r="A17" s="14" t="s">
        <v>8</v>
      </c>
      <c r="B17" s="25">
        <f t="shared" si="0"/>
        <v>3818</v>
      </c>
      <c r="C17" s="25">
        <v>3243</v>
      </c>
      <c r="D17" s="25">
        <v>575</v>
      </c>
      <c r="E17" s="5"/>
      <c r="F17" s="5"/>
    </row>
    <row r="18" spans="1:6" ht="15.75">
      <c r="A18" s="14" t="s">
        <v>9</v>
      </c>
      <c r="B18" s="25">
        <f t="shared" si="0"/>
        <v>6397</v>
      </c>
      <c r="C18" s="25">
        <v>5433</v>
      </c>
      <c r="D18" s="25">
        <v>964</v>
      </c>
      <c r="E18" s="5"/>
      <c r="F18" s="5"/>
    </row>
    <row r="19" spans="1:6" ht="15.75">
      <c r="A19" s="5" t="s">
        <v>10</v>
      </c>
      <c r="B19" s="25">
        <f>SUM(C19:D19)</f>
        <v>9151</v>
      </c>
      <c r="C19" s="25">
        <v>7772</v>
      </c>
      <c r="D19" s="24">
        <v>1379</v>
      </c>
      <c r="E19" s="5"/>
      <c r="F19" s="5"/>
    </row>
    <row r="20" spans="1:6" ht="15.75">
      <c r="A20" s="5" t="s">
        <v>11</v>
      </c>
      <c r="B20" s="25">
        <f>SUM(C20:D20)</f>
        <v>864</v>
      </c>
      <c r="C20" s="25">
        <v>734</v>
      </c>
      <c r="D20" s="24">
        <v>130</v>
      </c>
      <c r="E20" s="5"/>
      <c r="F20" s="5"/>
    </row>
    <row r="21" spans="1:6" ht="15.75">
      <c r="A21" s="5" t="s">
        <v>12</v>
      </c>
      <c r="B21" s="25">
        <f>SUM(C21:D21)</f>
        <v>2618</v>
      </c>
      <c r="C21" s="25">
        <v>2266</v>
      </c>
      <c r="D21" s="25">
        <v>352</v>
      </c>
      <c r="E21" s="5"/>
      <c r="F21" s="5"/>
    </row>
    <row r="22" spans="1:6" ht="15.75">
      <c r="A22" s="5" t="s">
        <v>13</v>
      </c>
      <c r="B22" s="25">
        <f>SUM(C22:D22)</f>
        <v>26</v>
      </c>
      <c r="C22" s="25">
        <v>22</v>
      </c>
      <c r="D22" s="25">
        <v>4</v>
      </c>
      <c r="E22" s="5"/>
      <c r="F22" s="5"/>
    </row>
    <row r="23" spans="1:6" ht="15.75">
      <c r="A23" s="5"/>
      <c r="B23" s="24"/>
      <c r="C23" s="24"/>
      <c r="D23" s="24"/>
      <c r="E23" s="7"/>
      <c r="F23" s="5"/>
    </row>
    <row r="24" spans="1:6" ht="15.75">
      <c r="A24" s="5" t="s">
        <v>14</v>
      </c>
      <c r="B24" s="25">
        <f aca="true" t="shared" si="1" ref="B24:B29">SUM(C24:D24)</f>
        <v>10908</v>
      </c>
      <c r="C24" s="25">
        <f>SUM(C25:C29)</f>
        <v>9276</v>
      </c>
      <c r="D24" s="25">
        <f>SUM(D25:D29)</f>
        <v>1632</v>
      </c>
      <c r="E24" s="5"/>
      <c r="F24" s="5"/>
    </row>
    <row r="25" spans="1:6" ht="15.75">
      <c r="A25" s="5" t="s">
        <v>15</v>
      </c>
      <c r="B25" s="25">
        <f t="shared" si="1"/>
        <v>9336</v>
      </c>
      <c r="C25" s="25">
        <v>7929</v>
      </c>
      <c r="D25" s="24">
        <v>1407</v>
      </c>
      <c r="E25" s="5"/>
      <c r="F25" s="5"/>
    </row>
    <row r="26" spans="1:6" ht="15.75">
      <c r="A26" s="5" t="s">
        <v>11</v>
      </c>
      <c r="B26" s="25">
        <f t="shared" si="1"/>
        <v>862</v>
      </c>
      <c r="C26" s="25">
        <v>732</v>
      </c>
      <c r="D26" s="24">
        <v>130</v>
      </c>
      <c r="E26" s="5"/>
      <c r="F26" s="5"/>
    </row>
    <row r="27" spans="1:6" ht="15.75">
      <c r="A27" s="5" t="s">
        <v>16</v>
      </c>
      <c r="B27" s="25">
        <f t="shared" si="1"/>
        <v>361</v>
      </c>
      <c r="C27" s="25">
        <v>307</v>
      </c>
      <c r="D27" s="24">
        <v>54</v>
      </c>
      <c r="E27" s="5"/>
      <c r="F27" s="5"/>
    </row>
    <row r="28" spans="1:6" ht="15.75">
      <c r="A28" s="5" t="s">
        <v>17</v>
      </c>
      <c r="B28" s="25">
        <f t="shared" si="1"/>
        <v>192</v>
      </c>
      <c r="C28" s="25">
        <v>171</v>
      </c>
      <c r="D28" s="24">
        <v>21</v>
      </c>
      <c r="E28" s="5"/>
      <c r="F28" s="5"/>
    </row>
    <row r="29" spans="1:6" ht="15.75">
      <c r="A29" s="14" t="s">
        <v>18</v>
      </c>
      <c r="B29" s="25">
        <f t="shared" si="1"/>
        <v>157</v>
      </c>
      <c r="C29" s="25">
        <v>137</v>
      </c>
      <c r="D29" s="25">
        <v>20</v>
      </c>
      <c r="E29" s="5"/>
      <c r="F29" s="5"/>
    </row>
    <row r="30" spans="1:6" ht="15.75">
      <c r="A30" s="15"/>
      <c r="B30" s="16"/>
      <c r="C30" s="16"/>
      <c r="D30" s="16"/>
      <c r="E30" s="7"/>
      <c r="F30" s="5"/>
    </row>
    <row r="31" spans="1:6" ht="36.75" customHeight="1">
      <c r="A31" s="48" t="s">
        <v>39</v>
      </c>
      <c r="B31" s="48"/>
      <c r="C31" s="48"/>
      <c r="D31" s="48"/>
      <c r="E31" s="7"/>
      <c r="F31" s="5"/>
    </row>
    <row r="32" spans="1:6" ht="15.75">
      <c r="A32" s="20" t="s">
        <v>26</v>
      </c>
      <c r="B32" s="19"/>
      <c r="C32" s="19"/>
      <c r="D32" s="19"/>
      <c r="E32" s="7"/>
      <c r="F32" s="5"/>
    </row>
    <row r="33" spans="1:6" ht="15.75">
      <c r="A33" s="7"/>
      <c r="B33" s="19"/>
      <c r="C33" s="19"/>
      <c r="D33" s="19"/>
      <c r="E33" s="7"/>
      <c r="F33" s="5"/>
    </row>
    <row r="34" spans="1:6" ht="15.75">
      <c r="A34" s="7"/>
      <c r="B34" s="19"/>
      <c r="C34" s="19"/>
      <c r="D34" s="19"/>
      <c r="E34" s="7"/>
      <c r="F34" s="5"/>
    </row>
    <row r="35" spans="1:6" ht="15.75">
      <c r="A35" s="5"/>
      <c r="B35" s="13"/>
      <c r="C35" s="13"/>
      <c r="D35" s="13"/>
      <c r="E35" s="5"/>
      <c r="F35" s="5"/>
    </row>
    <row r="36" spans="1:6" ht="15.75">
      <c r="A36" s="5"/>
      <c r="B36" s="13"/>
      <c r="C36" s="13"/>
      <c r="D36" s="13"/>
      <c r="E36" s="5"/>
      <c r="F36" s="5"/>
    </row>
  </sheetData>
  <sheetProtection/>
  <mergeCells count="1">
    <mergeCell ref="A31:D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2013-01-29T20:25:09Z</dcterms:created>
  <dcterms:modified xsi:type="dcterms:W3CDTF">2020-01-02T16:18:44Z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