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  <sheet name="2014" sheetId="2" r:id="rId2"/>
    <sheet name="2010" sheetId="3" r:id="rId3"/>
    <sheet name="2006" sheetId="4" r:id="rId4"/>
    <sheet name="2002" sheetId="5" r:id="rId5"/>
    <sheet name="1998" sheetId="6" r:id="rId6"/>
    <sheet name="1994" sheetId="7" r:id="rId7"/>
  </sheets>
  <definedNames>
    <definedName name="_xlnm.Print_Area" localSheetId="6">'1994'!$A$1:$T$78</definedName>
    <definedName name="_xlnm.Print_Area" localSheetId="5">'1998'!$A$1:$Z$75</definedName>
    <definedName name="_xlnm.Print_Area" localSheetId="4">'2002'!$A$1:$V$76</definedName>
    <definedName name="_xlnm.Print_Area" localSheetId="3">'2006'!$A$1:$T$77</definedName>
    <definedName name="_xlnm.Print_Area" localSheetId="2">'2010'!$A$1:$X$77</definedName>
    <definedName name="_xlnm.Print_Area" localSheetId="1">'2014'!$A$1:$V$75</definedName>
    <definedName name="_xlnm.Print_Area" localSheetId="0">'2018'!$A$1:$V$75</definedName>
  </definedNames>
  <calcPr fullCalcOnLoad="1"/>
</workbook>
</file>

<file path=xl/sharedStrings.xml><?xml version="1.0" encoding="utf-8"?>
<sst xmlns="http://schemas.openxmlformats.org/spreadsheetml/2006/main" count="641" uniqueCount="164">
  <si>
    <t>Independence</t>
  </si>
  <si>
    <t>County</t>
  </si>
  <si>
    <t>Republican</t>
  </si>
  <si>
    <t>Conservative</t>
  </si>
  <si>
    <t>Libertarian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</si>
  <si>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</si>
  <si>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</si>
  <si>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</si>
  <si>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</si>
  <si>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</si>
  <si>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</si>
  <si>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</si>
  <si>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</si>
  <si>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</si>
  <si>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</si>
  <si>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</si>
  <si>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</si>
  <si>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</si>
  <si>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</si>
  <si>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</si>
  <si>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</si>
  <si>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</si>
  <si>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</si>
  <si>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</si>
  <si>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</si>
  <si>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</si>
  <si>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</si>
  <si>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</si>
  <si>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</si>
  <si>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</si>
  <si>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</si>
  <si>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</si>
  <si>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</si>
  <si>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</si>
  <si>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</si>
  <si>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</si>
  <si>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</si>
  <si>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</si>
  <si>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</si>
  <si>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</si>
  <si>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</si>
  <si>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</si>
  <si>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</si>
  <si>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</si>
  <si>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</si>
  <si>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</si>
  <si>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</si>
  <si>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</si>
  <si>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</si>
  <si>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</si>
  <si>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</si>
  <si>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</si>
  <si>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</si>
  <si>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</si>
  <si>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</si>
  <si>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</si>
  <si>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</si>
  <si>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</si>
  <si>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</si>
  <si>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</si>
  <si>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</si>
  <si>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</si>
  <si>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</si>
  <si>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</si>
  <si>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</si>
  <si>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</si>
  <si>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</si>
  <si>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</si>
  <si>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</si>
  <si>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</si>
  <si>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Green</t>
  </si>
  <si>
    <t>Democratic</t>
  </si>
  <si>
    <t>Sapient</t>
  </si>
  <si>
    <t>New York State by County — November 4, 2014</t>
  </si>
  <si>
    <t>SOURCE:  New York State Board of Elections; www.elections.ny.gov (last viewed June 4, 2015).</t>
  </si>
  <si>
    <t>Cuomo/
Hochul</t>
  </si>
  <si>
    <t>Molinaro/
Killian</t>
  </si>
  <si>
    <t>Hawkins/
Lee</t>
  </si>
  <si>
    <t>Sharpe/
Hollister</t>
  </si>
  <si>
    <t>Reform</t>
  </si>
  <si>
    <t>Miner/
Volpe</t>
  </si>
  <si>
    <t>Working
Families</t>
  </si>
  <si>
    <t>Women's
Equality</t>
  </si>
  <si>
    <t>Blank, Void, 
and Scattering</t>
  </si>
  <si>
    <t>Serve America Movement</t>
  </si>
  <si>
    <t>Vote Cast for Governor and Lieutenant Governor by Party of Candidates</t>
  </si>
  <si>
    <t>SOURCE:  New York State Board of Elections; www.elections.ny.gov (last viewed April 26, 2019).</t>
  </si>
  <si>
    <t>Astorino/
Moss</t>
  </si>
  <si>
    <t>Hawkins/
Jones</t>
  </si>
  <si>
    <t>McDermott/
Edes</t>
  </si>
  <si>
    <t>Cohn/
Kalotee</t>
  </si>
  <si>
    <t>All Votes Cast</t>
  </si>
  <si>
    <t>Working Families</t>
  </si>
  <si>
    <t>Women's Equality</t>
  </si>
  <si>
    <t>Stop Common Core</t>
  </si>
  <si>
    <t>Blank, Void, and Scattering</t>
  </si>
  <si>
    <t>Blank, 
Void, and Scattering</t>
  </si>
  <si>
    <t>Antiprohibition</t>
  </si>
  <si>
    <t>Freedom</t>
  </si>
  <si>
    <t>Taxpayers</t>
  </si>
  <si>
    <t>NA Not available.</t>
  </si>
  <si>
    <t>SOURCE:  New York State Board of Elections; www.elections.ny.gov.</t>
  </si>
  <si>
    <t>Cuomo/
Duffy</t>
  </si>
  <si>
    <t>Paladino/
Edwards</t>
  </si>
  <si>
    <t>Hawkins/
Mattera</t>
  </si>
  <si>
    <t>McMillan/
NA</t>
  </si>
  <si>
    <t>Rent Is Too
 Damn High</t>
  </si>
  <si>
    <t>Redlich/
Link</t>
  </si>
  <si>
    <t>Davis/
Gendelman</t>
  </si>
  <si>
    <t>Barron/
Doyle</t>
  </si>
  <si>
    <t>New York State by County — November 7, 2006</t>
  </si>
  <si>
    <t>SOURCE:  New York State Board of Elections; www.elections.state.ny.us.</t>
  </si>
  <si>
    <t>Spitzer/
Paterson</t>
  </si>
  <si>
    <t>Faso/
Vanderhoef</t>
  </si>
  <si>
    <t>McCourt/
Duncan</t>
  </si>
  <si>
    <t>Clifton/
Silberger</t>
  </si>
  <si>
    <t>Rent Is 
Too High</t>
  </si>
  <si>
    <t>DeLuca/
O'Shaughnessy</t>
  </si>
  <si>
    <t>Socialist 
Workers</t>
  </si>
  <si>
    <t>All 
Votes
 Cast</t>
  </si>
  <si>
    <t>New York State by County — November 5, 2002</t>
  </si>
  <si>
    <t>Liberal</t>
  </si>
  <si>
    <t>SOURCE:  New York State Board of Elections.</t>
  </si>
  <si>
    <t>All
Votes
Cast</t>
  </si>
  <si>
    <t>McCall/
Mehiel</t>
  </si>
  <si>
    <t>Pataki/
Donohue</t>
  </si>
  <si>
    <t>Golisano/
Donahue</t>
  </si>
  <si>
    <t>Cronin/
Vogel</t>
  </si>
  <si>
    <t>Cuomo/
King</t>
  </si>
  <si>
    <t>Right
to Life</t>
  </si>
  <si>
    <t>Leighton/
Hillgardner</t>
  </si>
  <si>
    <t>Marijuana 
Reform</t>
  </si>
  <si>
    <t>Aronowitz/
Daniels</t>
  </si>
  <si>
    <t>Jeffrey/
Greco</t>
  </si>
  <si>
    <t>Blank,
Void,and
 Missing</t>
  </si>
  <si>
    <t>All Votes 
Cast</t>
  </si>
  <si>
    <t>New York State by County — November 3, 1998</t>
  </si>
  <si>
    <t>France</t>
  </si>
  <si>
    <t>Unity</t>
  </si>
  <si>
    <t>Marijuana
Reform</t>
  </si>
  <si>
    <t>Socialist
Workers</t>
  </si>
  <si>
    <t>Working 
Families</t>
  </si>
  <si>
    <t>Blank, 
Void, and
 Missing</t>
  </si>
  <si>
    <t>Vallone/
Frankel</t>
  </si>
  <si>
    <t>Golisano/
Oliver</t>
  </si>
  <si>
    <t>Reynolds/
Prior</t>
  </si>
  <si>
    <t>McCaughey Ross/Reiter</t>
  </si>
  <si>
    <t>Leighton/
Wright</t>
  </si>
  <si>
    <t>Lewis/
Green</t>
  </si>
  <si>
    <t>Duncan/
Robinett</t>
  </si>
  <si>
    <t>Garvey/
Silberger</t>
  </si>
  <si>
    <t>New York State by County — November 8, 1994</t>
  </si>
  <si>
    <t>Democrat</t>
  </si>
  <si>
    <t>Tax Cut Now</t>
  </si>
  <si>
    <t>Independence
Fusion</t>
  </si>
  <si>
    <t>Blank,
Void, and
 Missing</t>
  </si>
  <si>
    <t>Cuomo/
Lundine</t>
  </si>
  <si>
    <t>Pataki/
McCaughey</t>
  </si>
  <si>
    <t>Walsh/
Sutton</t>
  </si>
  <si>
    <t>Lane/
Bockman</t>
  </si>
  <si>
    <t>Golisano/
Fusco</t>
  </si>
  <si>
    <t>Schulz/
Dworkin</t>
  </si>
  <si>
    <t>New York State by County—November 6, 2018</t>
  </si>
  <si>
    <t>New York State by County — November 2,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</si>
</sst>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3" fontId="1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5" fontId="3" fillId="34" borderId="0" xfId="0" applyNumberFormat="1" applyFont="1" applyFill="1" applyBorder="1" applyAlignment="1" applyProtection="1">
      <alignment/>
      <protection locked="0"/>
    </xf>
    <xf numFmtId="5" fontId="4" fillId="34" borderId="0" xfId="0" applyNumberFormat="1" applyFont="1" applyFill="1" applyBorder="1" applyAlignment="1" applyProtection="1">
      <alignment/>
      <protection locked="0"/>
    </xf>
    <xf numFmtId="5" fontId="5" fillId="34" borderId="0" xfId="0" applyNumberFormat="1" applyFont="1" applyFill="1" applyBorder="1" applyAlignment="1" applyProtection="1">
      <alignment/>
      <protection locked="0"/>
    </xf>
    <xf numFmtId="0" fontId="5" fillId="34" borderId="0" xfId="0" applyNumberFormat="1" applyFont="1" applyFill="1" applyBorder="1" applyAlignment="1">
      <alignment/>
    </xf>
    <xf numFmtId="0" fontId="5" fillId="2" borderId="0" xfId="0" applyNumberFormat="1" applyFont="1" applyAlignment="1">
      <alignment/>
    </xf>
    <xf numFmtId="0" fontId="5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 applyProtection="1">
      <alignment horizontal="right"/>
      <protection locked="0"/>
    </xf>
    <xf numFmtId="0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NumberFormat="1" applyFont="1" applyBorder="1" applyAlignment="1">
      <alignment horizontal="right"/>
    </xf>
    <xf numFmtId="5" fontId="5" fillId="34" borderId="11" xfId="0" applyNumberFormat="1" applyFont="1" applyFill="1" applyBorder="1" applyAlignment="1" applyProtection="1">
      <alignment/>
      <protection locked="0"/>
    </xf>
    <xf numFmtId="0" fontId="5" fillId="34" borderId="11" xfId="0" applyNumberFormat="1" applyFont="1" applyFill="1" applyBorder="1" applyAlignment="1" applyProtection="1">
      <alignment horizontal="right"/>
      <protection locked="0"/>
    </xf>
    <xf numFmtId="0" fontId="5" fillId="2" borderId="11" xfId="0" applyNumberFormat="1" applyFont="1" applyBorder="1" applyAlignment="1" applyProtection="1">
      <alignment horizontal="right"/>
      <protection locked="0"/>
    </xf>
    <xf numFmtId="0" fontId="5" fillId="2" borderId="11" xfId="0" applyNumberFormat="1" applyFont="1" applyBorder="1" applyAlignment="1">
      <alignment horizontal="right"/>
    </xf>
    <xf numFmtId="0" fontId="5" fillId="34" borderId="0" xfId="0" applyNumberFormat="1" applyFont="1" applyFill="1" applyBorder="1" applyAlignment="1">
      <alignment horizontal="fill"/>
    </xf>
    <xf numFmtId="0" fontId="5" fillId="2" borderId="0" xfId="0" applyNumberFormat="1" applyFont="1" applyAlignment="1">
      <alignment horizontal="fill"/>
    </xf>
    <xf numFmtId="3" fontId="5" fillId="34" borderId="0" xfId="0" applyNumberFormat="1" applyFont="1" applyFill="1" applyBorder="1" applyAlignment="1" applyProtection="1">
      <alignment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/>
    </xf>
    <xf numFmtId="0" fontId="5" fillId="34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>
      <alignment/>
    </xf>
    <xf numFmtId="3" fontId="5" fillId="2" borderId="0" xfId="0" applyNumberFormat="1" applyFont="1" applyBorder="1" applyAlignment="1">
      <alignment/>
    </xf>
    <xf numFmtId="3" fontId="5" fillId="0" borderId="0" xfId="42" applyFont="1">
      <alignment/>
      <protection/>
    </xf>
    <xf numFmtId="3" fontId="5" fillId="0" borderId="0" xfId="42" applyFont="1" applyAlignment="1">
      <alignment horizontal="right"/>
      <protection/>
    </xf>
    <xf numFmtId="0" fontId="5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5" fontId="5" fillId="2" borderId="0" xfId="0" applyNumberFormat="1" applyFont="1" applyAlignment="1" applyProtection="1">
      <alignment/>
      <protection locked="0"/>
    </xf>
    <xf numFmtId="5" fontId="3" fillId="34" borderId="0" xfId="0" applyNumberFormat="1" applyFont="1" applyFill="1" applyBorder="1" applyAlignment="1" applyProtection="1" quotePrefix="1">
      <alignment/>
      <protection locked="0"/>
    </xf>
    <xf numFmtId="0" fontId="5" fillId="34" borderId="11" xfId="0" applyNumberFormat="1" applyFont="1" applyFill="1" applyBorder="1" applyAlignment="1" applyProtection="1">
      <alignment horizontal="right" wrapText="1"/>
      <protection locked="0"/>
    </xf>
    <xf numFmtId="0" fontId="5" fillId="2" borderId="11" xfId="0" applyNumberFormat="1" applyFont="1" applyBorder="1" applyAlignment="1" applyProtection="1">
      <alignment horizontal="right" wrapText="1"/>
      <protection locked="0"/>
    </xf>
    <xf numFmtId="0" fontId="5" fillId="34" borderId="12" xfId="0" applyNumberFormat="1" applyFont="1" applyFill="1" applyBorder="1" applyAlignment="1" applyProtection="1">
      <alignment horizontal="right" wrapText="1"/>
      <protection locked="0"/>
    </xf>
    <xf numFmtId="0" fontId="5" fillId="2" borderId="12" xfId="0" applyNumberFormat="1" applyFont="1" applyBorder="1" applyAlignment="1" applyProtection="1">
      <alignment horizontal="right" wrapText="1"/>
      <protection locked="0"/>
    </xf>
    <xf numFmtId="0" fontId="5" fillId="2" borderId="12" xfId="0" applyNumberFormat="1" applyFont="1" applyBorder="1" applyAlignment="1">
      <alignment horizontal="right" wrapText="1"/>
    </xf>
    <xf numFmtId="5" fontId="3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>
      <alignment/>
      <protection locked="0"/>
    </xf>
    <xf numFmtId="5" fontId="5" fillId="2" borderId="11" xfId="0" applyNumberFormat="1" applyFont="1" applyBorder="1" applyAlignment="1" applyProtection="1">
      <alignment/>
      <protection locked="0"/>
    </xf>
    <xf numFmtId="0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right" wrapText="1"/>
    </xf>
    <xf numFmtId="0" fontId="5" fillId="2" borderId="0" xfId="0" applyNumberFormat="1" applyFont="1" applyAlignment="1" applyProtection="1">
      <alignment/>
      <protection locked="0"/>
    </xf>
    <xf numFmtId="3" fontId="4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3" fontId="5" fillId="2" borderId="10" xfId="0" applyNumberFormat="1" applyFont="1" applyBorder="1" applyAlignment="1">
      <alignment/>
    </xf>
    <xf numFmtId="3" fontId="6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5" fontId="3" fillId="2" borderId="0" xfId="0" applyNumberFormat="1" applyFont="1" applyAlignment="1" applyProtection="1" quotePrefix="1">
      <alignment/>
      <protection locked="0"/>
    </xf>
    <xf numFmtId="3" fontId="45" fillId="0" borderId="0" xfId="0" applyNumberFormat="1" applyFont="1" applyFill="1" applyBorder="1" applyAlignment="1">
      <alignment/>
    </xf>
    <xf numFmtId="0" fontId="5" fillId="2" borderId="0" xfId="0" applyNumberFormat="1" applyFont="1" applyAlignment="1">
      <alignment horizontal="right"/>
    </xf>
    <xf numFmtId="3" fontId="5" fillId="0" borderId="0" xfId="42" applyFont="1" applyFill="1" applyBorder="1">
      <alignment/>
      <protection/>
    </xf>
    <xf numFmtId="0" fontId="5" fillId="34" borderId="0" xfId="0" applyFont="1" applyFill="1" applyBorder="1" applyAlignment="1">
      <alignment/>
    </xf>
    <xf numFmtId="0" fontId="5" fillId="2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4" borderId="10" xfId="0" applyNumberFormat="1" applyFont="1" applyFill="1" applyBorder="1" applyAlignment="1" applyProtection="1">
      <alignment horizontal="right" wrapText="1"/>
      <protection locked="0"/>
    </xf>
    <xf numFmtId="0" fontId="5" fillId="2" borderId="10" xfId="0" applyNumberFormat="1" applyFont="1" applyBorder="1" applyAlignment="1" applyProtection="1">
      <alignment horizontal="right" wrapText="1"/>
      <protection locked="0"/>
    </xf>
    <xf numFmtId="0" fontId="5" fillId="2" borderId="10" xfId="0" applyNumberFormat="1" applyFont="1" applyBorder="1" applyAlignment="1">
      <alignment horizontal="right" wrapText="1"/>
    </xf>
    <xf numFmtId="0" fontId="5" fillId="34" borderId="12" xfId="0" applyNumberFormat="1" applyFont="1" applyFill="1" applyBorder="1" applyAlignment="1" applyProtection="1">
      <alignment horizontal="right"/>
      <protection locked="0"/>
    </xf>
    <xf numFmtId="0" fontId="5" fillId="2" borderId="12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5" fontId="36" fillId="2" borderId="0" xfId="49" applyNumberForma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zoomScalePageLayoutView="0" workbookViewId="0" topLeftCell="A1">
      <selection activeCell="A1" sqref="A1"/>
    </sheetView>
  </sheetViews>
  <sheetFormatPr defaultColWidth="12.77734375" defaultRowHeight="15.75"/>
  <cols>
    <col min="1" max="1" width="18.3359375" style="1" customWidth="1"/>
    <col min="2" max="2" width="8.88671875" style="1" customWidth="1"/>
    <col min="3" max="3" width="9.6640625" style="1" customWidth="1"/>
    <col min="4" max="4" width="1.77734375" style="1" customWidth="1"/>
    <col min="5" max="5" width="12.3359375" style="1" customWidth="1"/>
    <col min="6" max="6" width="1.77734375" style="1" customWidth="1"/>
    <col min="7" max="7" width="13.4453125" style="1" customWidth="1"/>
    <col min="8" max="8" width="2.77734375" style="1" customWidth="1"/>
    <col min="9" max="9" width="11.10546875" style="1" customWidth="1"/>
    <col min="10" max="10" width="2.10546875" style="1" customWidth="1"/>
    <col min="11" max="11" width="10.88671875" style="1" customWidth="1"/>
    <col min="12" max="12" width="2.3359375" style="1" customWidth="1"/>
    <col min="13" max="13" width="12.99609375" style="1" customWidth="1"/>
    <col min="14" max="14" width="1.77734375" style="1" customWidth="1"/>
    <col min="15" max="15" width="12.77734375" style="1" customWidth="1"/>
    <col min="16" max="16" width="1.77734375" style="1" customWidth="1"/>
    <col min="17" max="17" width="12.77734375" style="1" customWidth="1"/>
    <col min="18" max="18" width="1.77734375" style="1" customWidth="1"/>
    <col min="19" max="19" width="12.77734375" style="1" customWidth="1"/>
    <col min="20" max="20" width="1.77734375" style="1" customWidth="1"/>
    <col min="21" max="16384" width="12.77734375" style="1" customWidth="1"/>
  </cols>
  <sheetData>
    <row r="1" spans="1:24" ht="20.25">
      <c r="A1" s="34" t="s">
        <v>85</v>
      </c>
      <c r="B1" s="27"/>
      <c r="C1" s="27"/>
      <c r="D1" s="27"/>
      <c r="E1" s="27"/>
      <c r="F1" s="27"/>
      <c r="G1" s="27"/>
      <c r="H1" s="27"/>
      <c r="I1" s="35"/>
      <c r="J1" s="27"/>
      <c r="K1" s="6"/>
      <c r="L1" s="6"/>
      <c r="M1" s="27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0.25">
      <c r="A2" s="46" t="s">
        <v>162</v>
      </c>
      <c r="B2" s="27"/>
      <c r="C2" s="27"/>
      <c r="D2" s="27"/>
      <c r="E2" s="27"/>
      <c r="F2" s="27"/>
      <c r="G2" s="27"/>
      <c r="H2" s="27"/>
      <c r="I2" s="27"/>
      <c r="J2" s="27"/>
      <c r="K2" s="6"/>
      <c r="L2" s="6"/>
      <c r="M2" s="27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9.25">
      <c r="A4" s="25"/>
      <c r="B4" s="9"/>
      <c r="C4" s="32" t="s">
        <v>75</v>
      </c>
      <c r="D4" s="9"/>
      <c r="E4" s="32" t="s">
        <v>76</v>
      </c>
      <c r="F4" s="9"/>
      <c r="G4" s="32" t="s">
        <v>75</v>
      </c>
      <c r="H4" s="9"/>
      <c r="I4" s="32" t="s">
        <v>76</v>
      </c>
      <c r="J4" s="9"/>
      <c r="K4" s="32" t="s">
        <v>75</v>
      </c>
      <c r="L4" s="9"/>
      <c r="M4" s="32" t="s">
        <v>77</v>
      </c>
      <c r="N4" s="25"/>
      <c r="O4" s="33" t="s">
        <v>78</v>
      </c>
      <c r="P4" s="9"/>
      <c r="Q4" s="32" t="s">
        <v>75</v>
      </c>
      <c r="R4" s="10"/>
      <c r="S4" s="32" t="s">
        <v>76</v>
      </c>
      <c r="T4" s="10"/>
      <c r="U4" s="33" t="s">
        <v>80</v>
      </c>
      <c r="V4" s="10"/>
      <c r="W4" s="6"/>
      <c r="X4" s="6"/>
    </row>
    <row r="5" spans="1:24" ht="29.25">
      <c r="A5" s="36" t="s">
        <v>1</v>
      </c>
      <c r="B5" s="30" t="s">
        <v>135</v>
      </c>
      <c r="C5" s="13" t="s">
        <v>71</v>
      </c>
      <c r="D5" s="13"/>
      <c r="E5" s="13" t="s">
        <v>2</v>
      </c>
      <c r="F5" s="13"/>
      <c r="G5" s="13" t="s">
        <v>0</v>
      </c>
      <c r="H5" s="13"/>
      <c r="I5" s="13" t="s">
        <v>3</v>
      </c>
      <c r="J5" s="13"/>
      <c r="K5" s="30" t="s">
        <v>81</v>
      </c>
      <c r="L5" s="13"/>
      <c r="M5" s="13" t="s">
        <v>70</v>
      </c>
      <c r="N5" s="37"/>
      <c r="O5" s="14" t="s">
        <v>4</v>
      </c>
      <c r="P5" s="13"/>
      <c r="Q5" s="38" t="s">
        <v>82</v>
      </c>
      <c r="R5" s="14"/>
      <c r="S5" s="14" t="s">
        <v>79</v>
      </c>
      <c r="T5" s="14"/>
      <c r="U5" s="38" t="s">
        <v>84</v>
      </c>
      <c r="V5" s="30" t="s">
        <v>83</v>
      </c>
      <c r="W5" s="6"/>
      <c r="X5" s="6"/>
    </row>
    <row r="6" spans="1:24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6"/>
      <c r="O6" s="16"/>
      <c r="P6" s="16"/>
      <c r="Q6" s="16"/>
      <c r="R6" s="16"/>
      <c r="S6" s="6"/>
      <c r="T6" s="6"/>
      <c r="U6" s="6"/>
      <c r="V6" s="16"/>
      <c r="W6" s="6"/>
      <c r="X6" s="6"/>
    </row>
    <row r="7" spans="1:24" ht="15.75">
      <c r="A7" s="27" t="s">
        <v>5</v>
      </c>
      <c r="B7" s="18">
        <f>+B9+B16</f>
        <v>6230959</v>
      </c>
      <c r="C7" s="18">
        <f>+C9+C16</f>
        <v>3424416</v>
      </c>
      <c r="D7" s="6"/>
      <c r="E7" s="18">
        <f>+E9+E16</f>
        <v>1926485</v>
      </c>
      <c r="F7" s="18"/>
      <c r="G7" s="18">
        <f>+G9+G16</f>
        <v>68713</v>
      </c>
      <c r="H7" s="18"/>
      <c r="I7" s="18">
        <f>+I9+I16</f>
        <v>253624</v>
      </c>
      <c r="J7" s="18"/>
      <c r="K7" s="18">
        <f>+K9+K16</f>
        <v>114478</v>
      </c>
      <c r="L7" s="18"/>
      <c r="M7" s="18">
        <f>+M9+M16</f>
        <v>103946</v>
      </c>
      <c r="N7" s="6"/>
      <c r="O7" s="18">
        <f>+O9+O16</f>
        <v>95033</v>
      </c>
      <c r="P7" s="18"/>
      <c r="Q7" s="18">
        <f>+Q9+Q16</f>
        <v>27733</v>
      </c>
      <c r="R7" s="18"/>
      <c r="S7" s="18">
        <f>+S9+S16</f>
        <v>27493</v>
      </c>
      <c r="T7" s="18"/>
      <c r="U7" s="18">
        <f>+U9+U16</f>
        <v>55441</v>
      </c>
      <c r="V7" s="18">
        <f>+V9+V16</f>
        <v>133597</v>
      </c>
      <c r="W7" s="6"/>
      <c r="X7" s="6"/>
    </row>
    <row r="8" spans="1:24" ht="15.75">
      <c r="A8" s="27"/>
      <c r="B8" s="18"/>
      <c r="C8" s="18"/>
      <c r="D8" s="6"/>
      <c r="E8" s="18"/>
      <c r="F8" s="18"/>
      <c r="G8" s="18"/>
      <c r="H8" s="18"/>
      <c r="I8" s="18"/>
      <c r="J8" s="18"/>
      <c r="K8" s="18"/>
      <c r="L8" s="18"/>
      <c r="M8" s="18"/>
      <c r="N8" s="6"/>
      <c r="O8" s="18"/>
      <c r="P8" s="18"/>
      <c r="Q8" s="19"/>
      <c r="R8" s="19"/>
      <c r="S8" s="19"/>
      <c r="T8" s="19"/>
      <c r="U8" s="19"/>
      <c r="V8" s="18"/>
      <c r="W8" s="6"/>
      <c r="X8" s="6"/>
    </row>
    <row r="9" spans="1:24" ht="15.75">
      <c r="A9" s="27" t="s">
        <v>6</v>
      </c>
      <c r="B9" s="18">
        <f>SUM(B10:B14)</f>
        <v>2122933</v>
      </c>
      <c r="C9" s="18">
        <f>SUM(C10:C14)</f>
        <v>1614920</v>
      </c>
      <c r="D9" s="6"/>
      <c r="E9" s="18">
        <f>SUM(E10:E14)</f>
        <v>287233</v>
      </c>
      <c r="F9" s="18"/>
      <c r="G9" s="18">
        <f>SUM(G10:G14)</f>
        <v>20372</v>
      </c>
      <c r="H9" s="18"/>
      <c r="I9" s="18">
        <f>SUM(I10:I14)</f>
        <v>27934</v>
      </c>
      <c r="J9" s="18"/>
      <c r="K9" s="18">
        <f>SUM(K10:K14)</f>
        <v>63868</v>
      </c>
      <c r="L9" s="18"/>
      <c r="M9" s="18">
        <f>SUM(M10:M14)</f>
        <v>41946</v>
      </c>
      <c r="N9" s="6"/>
      <c r="O9" s="18">
        <f>SUM(O10:O14)</f>
        <v>12146</v>
      </c>
      <c r="P9" s="18"/>
      <c r="Q9" s="18">
        <f>SUM(Q10:Q14)</f>
        <v>6150</v>
      </c>
      <c r="R9" s="19"/>
      <c r="S9" s="18">
        <f>SUM(S10:S14)</f>
        <v>2833</v>
      </c>
      <c r="T9" s="18"/>
      <c r="U9" s="18">
        <f>SUM(U10:U14)</f>
        <v>10213</v>
      </c>
      <c r="V9" s="18">
        <f>SUM(V10:V14)</f>
        <v>35318</v>
      </c>
      <c r="W9" s="6"/>
      <c r="X9" s="6"/>
    </row>
    <row r="10" spans="1:24" ht="15.75">
      <c r="A10" s="39" t="s">
        <v>7</v>
      </c>
      <c r="B10" s="18">
        <f>SUM(C10:V10)</f>
        <v>292565</v>
      </c>
      <c r="C10" s="22">
        <v>253712</v>
      </c>
      <c r="D10" s="22"/>
      <c r="E10" s="22">
        <v>20401</v>
      </c>
      <c r="F10" s="22"/>
      <c r="G10" s="22">
        <v>2143</v>
      </c>
      <c r="H10" s="22"/>
      <c r="I10" s="22">
        <v>2407</v>
      </c>
      <c r="J10" s="22"/>
      <c r="K10" s="22">
        <v>4198</v>
      </c>
      <c r="L10" s="22"/>
      <c r="M10" s="22">
        <v>2828</v>
      </c>
      <c r="N10" s="6"/>
      <c r="O10" s="22">
        <v>1074</v>
      </c>
      <c r="P10" s="22"/>
      <c r="Q10" s="22">
        <v>503</v>
      </c>
      <c r="R10" s="22"/>
      <c r="S10" s="22">
        <v>271</v>
      </c>
      <c r="T10" s="22"/>
      <c r="U10" s="22">
        <v>593</v>
      </c>
      <c r="V10" s="22">
        <f>4209+226</f>
        <v>4435</v>
      </c>
      <c r="W10" s="6"/>
      <c r="X10" s="6"/>
    </row>
    <row r="11" spans="1:24" ht="15.75">
      <c r="A11" s="39" t="s">
        <v>8</v>
      </c>
      <c r="B11" s="18">
        <f>SUM(C11:V11)</f>
        <v>645096</v>
      </c>
      <c r="C11" s="22">
        <v>487727</v>
      </c>
      <c r="D11" s="22"/>
      <c r="E11" s="22">
        <v>76260</v>
      </c>
      <c r="F11" s="22"/>
      <c r="G11" s="22">
        <v>5361</v>
      </c>
      <c r="H11" s="22"/>
      <c r="I11" s="22">
        <v>7593</v>
      </c>
      <c r="J11" s="22"/>
      <c r="K11" s="22">
        <v>28967</v>
      </c>
      <c r="L11" s="22"/>
      <c r="M11" s="22">
        <v>17165</v>
      </c>
      <c r="N11" s="6"/>
      <c r="O11" s="22">
        <v>3550</v>
      </c>
      <c r="P11" s="22"/>
      <c r="Q11" s="22">
        <v>2025</v>
      </c>
      <c r="R11" s="22"/>
      <c r="S11" s="22">
        <v>795</v>
      </c>
      <c r="T11" s="22"/>
      <c r="U11" s="22">
        <v>3627</v>
      </c>
      <c r="V11" s="22">
        <f>10013+2013</f>
        <v>12026</v>
      </c>
      <c r="W11" s="6"/>
      <c r="X11" s="6"/>
    </row>
    <row r="12" spans="1:24" ht="15.75">
      <c r="A12" s="39" t="s">
        <v>9</v>
      </c>
      <c r="B12" s="18">
        <f>SUM(C12:V12)</f>
        <v>540445</v>
      </c>
      <c r="C12" s="22">
        <v>433493</v>
      </c>
      <c r="D12" s="22"/>
      <c r="E12" s="22">
        <v>48461</v>
      </c>
      <c r="F12" s="22"/>
      <c r="G12" s="22">
        <v>6013</v>
      </c>
      <c r="H12" s="22"/>
      <c r="I12" s="22">
        <v>3608</v>
      </c>
      <c r="J12" s="22"/>
      <c r="K12" s="22">
        <v>18966</v>
      </c>
      <c r="L12" s="22"/>
      <c r="M12" s="22">
        <v>12237</v>
      </c>
      <c r="N12" s="6"/>
      <c r="O12" s="22">
        <v>3431</v>
      </c>
      <c r="P12" s="22"/>
      <c r="Q12" s="22">
        <v>1896</v>
      </c>
      <c r="R12" s="22"/>
      <c r="S12" s="22">
        <v>608</v>
      </c>
      <c r="T12" s="22"/>
      <c r="U12" s="22">
        <v>3724</v>
      </c>
      <c r="V12" s="22">
        <f>6446+1562</f>
        <v>8008</v>
      </c>
      <c r="W12" s="6"/>
      <c r="X12" s="6"/>
    </row>
    <row r="13" spans="1:24" ht="15.75">
      <c r="A13" s="39" t="s">
        <v>10</v>
      </c>
      <c r="B13" s="18">
        <f>SUM(C13:V13)</f>
        <v>504309</v>
      </c>
      <c r="C13" s="22">
        <v>374915</v>
      </c>
      <c r="D13" s="22"/>
      <c r="E13" s="22">
        <v>81425</v>
      </c>
      <c r="F13" s="22"/>
      <c r="G13" s="22">
        <v>5005</v>
      </c>
      <c r="H13" s="22"/>
      <c r="I13" s="22">
        <v>8374</v>
      </c>
      <c r="J13" s="22"/>
      <c r="K13" s="22">
        <v>9897</v>
      </c>
      <c r="L13" s="22"/>
      <c r="M13" s="22">
        <v>8467</v>
      </c>
      <c r="N13" s="6"/>
      <c r="O13" s="22">
        <v>3021</v>
      </c>
      <c r="P13" s="22"/>
      <c r="Q13" s="22">
        <v>1373</v>
      </c>
      <c r="R13" s="22"/>
      <c r="S13" s="22">
        <v>734</v>
      </c>
      <c r="T13" s="22"/>
      <c r="U13" s="22">
        <v>1977</v>
      </c>
      <c r="V13" s="22">
        <f>8378+743</f>
        <v>9121</v>
      </c>
      <c r="W13" s="6"/>
      <c r="X13" s="6"/>
    </row>
    <row r="14" spans="1:24" ht="15.75">
      <c r="A14" s="39" t="s">
        <v>11</v>
      </c>
      <c r="B14" s="18">
        <f>SUM(C14:V14)</f>
        <v>140518</v>
      </c>
      <c r="C14" s="22">
        <v>65073</v>
      </c>
      <c r="D14" s="22"/>
      <c r="E14" s="22">
        <v>60686</v>
      </c>
      <c r="F14" s="22"/>
      <c r="G14" s="22">
        <v>1850</v>
      </c>
      <c r="H14" s="22"/>
      <c r="I14" s="22">
        <v>5952</v>
      </c>
      <c r="J14" s="22"/>
      <c r="K14" s="22">
        <v>1840</v>
      </c>
      <c r="L14" s="22"/>
      <c r="M14" s="22">
        <v>1249</v>
      </c>
      <c r="N14" s="6"/>
      <c r="O14" s="22">
        <v>1070</v>
      </c>
      <c r="P14" s="22"/>
      <c r="Q14" s="22">
        <v>353</v>
      </c>
      <c r="R14" s="22"/>
      <c r="S14" s="22">
        <v>425</v>
      </c>
      <c r="T14" s="22"/>
      <c r="U14" s="22">
        <v>292</v>
      </c>
      <c r="V14" s="22">
        <f>1632+96</f>
        <v>1728</v>
      </c>
      <c r="W14" s="6"/>
      <c r="X14" s="6"/>
    </row>
    <row r="15" spans="1:24" ht="15.75">
      <c r="A15" s="6"/>
      <c r="B15" s="18"/>
      <c r="C15" s="18"/>
      <c r="D15" s="6"/>
      <c r="E15" s="18"/>
      <c r="F15" s="18"/>
      <c r="G15" s="18"/>
      <c r="H15" s="18"/>
      <c r="I15" s="18"/>
      <c r="J15" s="18"/>
      <c r="K15" s="18"/>
      <c r="L15" s="18"/>
      <c r="M15" s="18"/>
      <c r="N15" s="6"/>
      <c r="O15" s="18"/>
      <c r="P15" s="18"/>
      <c r="Q15" s="19"/>
      <c r="R15" s="19"/>
      <c r="S15" s="19"/>
      <c r="T15" s="19"/>
      <c r="U15" s="19"/>
      <c r="V15" s="18"/>
      <c r="W15" s="6"/>
      <c r="X15" s="6"/>
    </row>
    <row r="16" spans="1:24" ht="15.75">
      <c r="A16" s="27" t="s">
        <v>12</v>
      </c>
      <c r="B16" s="18">
        <f>SUM(B17:B73)</f>
        <v>4108026</v>
      </c>
      <c r="C16" s="18">
        <f>SUM(C17:C73)</f>
        <v>1809496</v>
      </c>
      <c r="D16" s="6"/>
      <c r="E16" s="18">
        <f>SUM(E17:E73)</f>
        <v>1639252</v>
      </c>
      <c r="F16" s="18"/>
      <c r="G16" s="18">
        <f>SUM(G17:G73)</f>
        <v>48341</v>
      </c>
      <c r="H16" s="18"/>
      <c r="I16" s="18">
        <f>SUM(I17:I73)</f>
        <v>225690</v>
      </c>
      <c r="J16" s="18"/>
      <c r="K16" s="18">
        <f>SUM(K17:K73)</f>
        <v>50610</v>
      </c>
      <c r="L16" s="18"/>
      <c r="M16" s="18">
        <f>SUM(M17:M73)</f>
        <v>62000</v>
      </c>
      <c r="N16" s="6"/>
      <c r="O16" s="18">
        <f>SUM(O17:O73)</f>
        <v>82887</v>
      </c>
      <c r="P16" s="18"/>
      <c r="Q16" s="18">
        <f>SUM(Q17:Q73)</f>
        <v>21583</v>
      </c>
      <c r="R16" s="19"/>
      <c r="S16" s="18">
        <f>SUM(S17:S73)</f>
        <v>24660</v>
      </c>
      <c r="T16" s="18"/>
      <c r="U16" s="18">
        <f>SUM(U17:U73)</f>
        <v>45228</v>
      </c>
      <c r="V16" s="18">
        <f>SUM(V17:V73)</f>
        <v>98279</v>
      </c>
      <c r="W16" s="6"/>
      <c r="X16" s="6"/>
    </row>
    <row r="17" spans="1:24" ht="15.75">
      <c r="A17" s="39" t="s">
        <v>13</v>
      </c>
      <c r="B17" s="18">
        <f aca="true" t="shared" si="0" ref="B17:B73">SUM(C17:V17)</f>
        <v>117296</v>
      </c>
      <c r="C17" s="22">
        <v>54909</v>
      </c>
      <c r="D17" s="22"/>
      <c r="E17" s="22">
        <v>38357</v>
      </c>
      <c r="F17" s="22"/>
      <c r="G17" s="22">
        <v>1408</v>
      </c>
      <c r="H17" s="22"/>
      <c r="I17" s="22">
        <v>6725</v>
      </c>
      <c r="J17" s="22"/>
      <c r="K17" s="22">
        <v>2489</v>
      </c>
      <c r="L17" s="22"/>
      <c r="M17" s="22">
        <v>3543</v>
      </c>
      <c r="N17" s="6"/>
      <c r="O17" s="22">
        <v>1867</v>
      </c>
      <c r="P17" s="22"/>
      <c r="Q17" s="22">
        <v>886</v>
      </c>
      <c r="R17" s="22"/>
      <c r="S17" s="22">
        <v>835</v>
      </c>
      <c r="T17" s="22"/>
      <c r="U17" s="22">
        <v>3007</v>
      </c>
      <c r="V17" s="22">
        <f>2807+268+195</f>
        <v>3270</v>
      </c>
      <c r="W17" s="6"/>
      <c r="X17" s="6"/>
    </row>
    <row r="18" spans="1:24" ht="15.75">
      <c r="A18" s="39" t="s">
        <v>14</v>
      </c>
      <c r="B18" s="18">
        <f t="shared" si="0"/>
        <v>15353</v>
      </c>
      <c r="C18" s="22">
        <v>3254</v>
      </c>
      <c r="D18" s="22"/>
      <c r="E18" s="22">
        <v>9234</v>
      </c>
      <c r="F18" s="22"/>
      <c r="G18" s="22">
        <v>106</v>
      </c>
      <c r="H18" s="22"/>
      <c r="I18" s="22">
        <v>833</v>
      </c>
      <c r="J18" s="22"/>
      <c r="K18" s="22">
        <v>80</v>
      </c>
      <c r="L18" s="22"/>
      <c r="M18" s="22">
        <v>183</v>
      </c>
      <c r="N18" s="6"/>
      <c r="O18" s="22">
        <v>963</v>
      </c>
      <c r="P18" s="22"/>
      <c r="Q18" s="22">
        <v>46</v>
      </c>
      <c r="R18" s="22"/>
      <c r="S18" s="22">
        <v>65</v>
      </c>
      <c r="T18" s="22"/>
      <c r="U18" s="22">
        <v>117</v>
      </c>
      <c r="V18" s="22">
        <f>462+3+7</f>
        <v>472</v>
      </c>
      <c r="W18" s="6"/>
      <c r="X18" s="6"/>
    </row>
    <row r="19" spans="1:24" ht="15.75">
      <c r="A19" s="39" t="s">
        <v>15</v>
      </c>
      <c r="B19" s="18">
        <f t="shared" si="0"/>
        <v>74507</v>
      </c>
      <c r="C19" s="22">
        <v>29065</v>
      </c>
      <c r="D19" s="22"/>
      <c r="E19" s="22">
        <v>32865</v>
      </c>
      <c r="F19" s="22"/>
      <c r="G19" s="22">
        <v>931</v>
      </c>
      <c r="H19" s="22"/>
      <c r="I19" s="22">
        <v>3244</v>
      </c>
      <c r="J19" s="22"/>
      <c r="K19" s="22">
        <v>1144</v>
      </c>
      <c r="L19" s="22"/>
      <c r="M19" s="22">
        <v>1320</v>
      </c>
      <c r="N19" s="6"/>
      <c r="O19" s="22">
        <v>2000</v>
      </c>
      <c r="P19" s="22"/>
      <c r="Q19" s="22">
        <v>379</v>
      </c>
      <c r="R19" s="22"/>
      <c r="S19" s="22">
        <v>474</v>
      </c>
      <c r="T19" s="22"/>
      <c r="U19" s="22">
        <v>802</v>
      </c>
      <c r="V19" s="22">
        <f>1981+252+50</f>
        <v>2283</v>
      </c>
      <c r="W19" s="6"/>
      <c r="X19" s="6"/>
    </row>
    <row r="20" spans="1:24" ht="15.75">
      <c r="A20" s="39" t="s">
        <v>16</v>
      </c>
      <c r="B20" s="18">
        <f t="shared" si="0"/>
        <v>24621</v>
      </c>
      <c r="C20" s="22">
        <v>6545</v>
      </c>
      <c r="D20" s="22"/>
      <c r="E20" s="22">
        <v>13240</v>
      </c>
      <c r="F20" s="22"/>
      <c r="G20" s="22">
        <v>265</v>
      </c>
      <c r="H20" s="22"/>
      <c r="I20" s="22">
        <v>1629</v>
      </c>
      <c r="J20" s="22"/>
      <c r="K20" s="22">
        <v>146</v>
      </c>
      <c r="L20" s="22"/>
      <c r="M20" s="22">
        <v>307</v>
      </c>
      <c r="N20" s="6"/>
      <c r="O20" s="22">
        <v>1060</v>
      </c>
      <c r="P20" s="22"/>
      <c r="Q20" s="22">
        <v>78</v>
      </c>
      <c r="R20" s="22"/>
      <c r="S20" s="22">
        <v>159</v>
      </c>
      <c r="T20" s="22"/>
      <c r="U20" s="22">
        <v>192</v>
      </c>
      <c r="V20" s="22">
        <f>977+19+4</f>
        <v>1000</v>
      </c>
      <c r="W20" s="6"/>
      <c r="X20" s="6"/>
    </row>
    <row r="21" spans="1:24" ht="15.75">
      <c r="A21" s="39" t="s">
        <v>17</v>
      </c>
      <c r="B21" s="18">
        <f t="shared" si="0"/>
        <v>28171</v>
      </c>
      <c r="C21" s="22">
        <v>9112</v>
      </c>
      <c r="D21" s="22"/>
      <c r="E21" s="22">
        <v>12728</v>
      </c>
      <c r="F21" s="22"/>
      <c r="G21" s="22">
        <v>333</v>
      </c>
      <c r="H21" s="22"/>
      <c r="I21" s="22">
        <v>1799</v>
      </c>
      <c r="J21" s="22"/>
      <c r="K21" s="22">
        <v>232</v>
      </c>
      <c r="L21" s="22"/>
      <c r="M21" s="22">
        <v>520</v>
      </c>
      <c r="N21" s="6"/>
      <c r="O21" s="22">
        <v>1023</v>
      </c>
      <c r="P21" s="22"/>
      <c r="Q21" s="22">
        <v>106</v>
      </c>
      <c r="R21" s="22"/>
      <c r="S21" s="22">
        <v>179</v>
      </c>
      <c r="T21" s="22"/>
      <c r="U21" s="22">
        <v>787</v>
      </c>
      <c r="V21" s="22">
        <f>1276+55+21</f>
        <v>1352</v>
      </c>
      <c r="W21" s="6"/>
      <c r="X21" s="6"/>
    </row>
    <row r="22" spans="1:24" ht="15.75">
      <c r="A22" s="39" t="s">
        <v>18</v>
      </c>
      <c r="B22" s="18">
        <f t="shared" si="0"/>
        <v>44505</v>
      </c>
      <c r="C22" s="40">
        <v>14260</v>
      </c>
      <c r="D22" s="40"/>
      <c r="E22" s="40">
        <v>22435</v>
      </c>
      <c r="F22" s="40"/>
      <c r="G22" s="40">
        <v>594</v>
      </c>
      <c r="H22" s="40"/>
      <c r="I22" s="40">
        <v>3108</v>
      </c>
      <c r="J22" s="40"/>
      <c r="K22" s="40">
        <v>395</v>
      </c>
      <c r="L22" s="40"/>
      <c r="M22" s="40">
        <v>461</v>
      </c>
      <c r="N22" s="6"/>
      <c r="O22" s="40">
        <v>1413</v>
      </c>
      <c r="P22" s="40"/>
      <c r="Q22" s="40">
        <v>198</v>
      </c>
      <c r="R22" s="40"/>
      <c r="S22" s="40">
        <v>280</v>
      </c>
      <c r="T22" s="40"/>
      <c r="U22" s="40">
        <v>315</v>
      </c>
      <c r="V22" s="41">
        <f>854+163+29</f>
        <v>1046</v>
      </c>
      <c r="W22" s="6"/>
      <c r="X22" s="6"/>
    </row>
    <row r="23" spans="1:24" ht="15.75">
      <c r="A23" s="39" t="s">
        <v>19</v>
      </c>
      <c r="B23" s="18">
        <f t="shared" si="0"/>
        <v>30464</v>
      </c>
      <c r="C23" s="22">
        <v>9588</v>
      </c>
      <c r="D23" s="22"/>
      <c r="E23" s="22">
        <v>15635</v>
      </c>
      <c r="F23" s="22"/>
      <c r="G23" s="22">
        <v>298</v>
      </c>
      <c r="H23" s="22"/>
      <c r="I23" s="22">
        <v>1468</v>
      </c>
      <c r="J23" s="22"/>
      <c r="K23" s="22">
        <v>199</v>
      </c>
      <c r="L23" s="22"/>
      <c r="M23" s="22">
        <v>354</v>
      </c>
      <c r="N23" s="6"/>
      <c r="O23" s="22">
        <v>1604</v>
      </c>
      <c r="P23" s="22"/>
      <c r="Q23" s="22">
        <v>106</v>
      </c>
      <c r="R23" s="22"/>
      <c r="S23" s="22">
        <v>191</v>
      </c>
      <c r="T23" s="22"/>
      <c r="U23" s="22">
        <v>260</v>
      </c>
      <c r="V23" s="22">
        <f>741+20</f>
        <v>761</v>
      </c>
      <c r="W23" s="6"/>
      <c r="X23" s="6"/>
    </row>
    <row r="24" spans="1:24" ht="15.75">
      <c r="A24" s="39" t="s">
        <v>20</v>
      </c>
      <c r="B24" s="18">
        <f t="shared" si="0"/>
        <v>17182</v>
      </c>
      <c r="C24" s="22">
        <v>4714</v>
      </c>
      <c r="D24" s="22"/>
      <c r="E24" s="22">
        <v>9442</v>
      </c>
      <c r="F24" s="22"/>
      <c r="G24" s="22">
        <v>155</v>
      </c>
      <c r="H24" s="22"/>
      <c r="I24" s="22">
        <v>715</v>
      </c>
      <c r="J24" s="22"/>
      <c r="K24" s="22">
        <v>139</v>
      </c>
      <c r="L24" s="22"/>
      <c r="M24" s="22">
        <v>269</v>
      </c>
      <c r="N24" s="6"/>
      <c r="O24" s="22">
        <v>766</v>
      </c>
      <c r="P24" s="22"/>
      <c r="Q24" s="22">
        <v>61</v>
      </c>
      <c r="R24" s="22"/>
      <c r="S24" s="22">
        <v>102</v>
      </c>
      <c r="T24" s="22"/>
      <c r="U24" s="22">
        <v>223</v>
      </c>
      <c r="V24" s="22">
        <f>575+11+10</f>
        <v>596</v>
      </c>
      <c r="W24" s="6"/>
      <c r="X24" s="6"/>
    </row>
    <row r="25" spans="1:24" ht="15.75">
      <c r="A25" s="39" t="s">
        <v>21</v>
      </c>
      <c r="B25" s="18">
        <f t="shared" si="0"/>
        <v>27134</v>
      </c>
      <c r="C25" s="22">
        <v>10591</v>
      </c>
      <c r="D25" s="22"/>
      <c r="E25" s="22">
        <v>12037</v>
      </c>
      <c r="F25" s="22"/>
      <c r="G25" s="22">
        <v>434</v>
      </c>
      <c r="H25" s="22"/>
      <c r="I25" s="22">
        <v>1000</v>
      </c>
      <c r="J25" s="22"/>
      <c r="K25" s="22">
        <v>361</v>
      </c>
      <c r="L25" s="22"/>
      <c r="M25" s="22">
        <v>391</v>
      </c>
      <c r="N25" s="6"/>
      <c r="O25" s="22">
        <v>733</v>
      </c>
      <c r="P25" s="22"/>
      <c r="Q25" s="22">
        <v>99</v>
      </c>
      <c r="R25" s="22"/>
      <c r="S25" s="22">
        <v>190</v>
      </c>
      <c r="T25" s="22"/>
      <c r="U25" s="22">
        <v>283</v>
      </c>
      <c r="V25" s="22">
        <f>985+15+15</f>
        <v>1015</v>
      </c>
      <c r="W25" s="6"/>
      <c r="X25" s="6"/>
    </row>
    <row r="26" spans="1:24" ht="15.75">
      <c r="A26" s="39" t="s">
        <v>22</v>
      </c>
      <c r="B26" s="18">
        <f t="shared" si="0"/>
        <v>29900</v>
      </c>
      <c r="C26" s="22">
        <v>12451</v>
      </c>
      <c r="D26" s="22"/>
      <c r="E26" s="22">
        <v>11985</v>
      </c>
      <c r="F26" s="22"/>
      <c r="G26" s="22">
        <v>315</v>
      </c>
      <c r="H26" s="22"/>
      <c r="I26" s="22">
        <v>2009</v>
      </c>
      <c r="J26" s="22"/>
      <c r="K26" s="22">
        <v>709</v>
      </c>
      <c r="L26" s="22"/>
      <c r="M26" s="22">
        <v>669</v>
      </c>
      <c r="N26" s="6"/>
      <c r="O26" s="22">
        <v>340</v>
      </c>
      <c r="P26" s="22"/>
      <c r="Q26" s="22">
        <v>190</v>
      </c>
      <c r="R26" s="22"/>
      <c r="S26" s="22">
        <v>259</v>
      </c>
      <c r="T26" s="22"/>
      <c r="U26" s="22">
        <v>296</v>
      </c>
      <c r="V26" s="22">
        <f>579+52+46</f>
        <v>677</v>
      </c>
      <c r="W26" s="6"/>
      <c r="X26" s="6"/>
    </row>
    <row r="27" spans="1:24" ht="15.75">
      <c r="A27" s="39" t="s">
        <v>23</v>
      </c>
      <c r="B27" s="18">
        <f t="shared" si="0"/>
        <v>16863</v>
      </c>
      <c r="C27" s="22">
        <v>5963</v>
      </c>
      <c r="D27" s="22"/>
      <c r="E27" s="22">
        <v>7029</v>
      </c>
      <c r="F27" s="22"/>
      <c r="G27" s="22">
        <v>187</v>
      </c>
      <c r="H27" s="22"/>
      <c r="I27" s="22">
        <v>795</v>
      </c>
      <c r="J27" s="22"/>
      <c r="K27" s="22">
        <v>154</v>
      </c>
      <c r="L27" s="22"/>
      <c r="M27" s="22">
        <v>291</v>
      </c>
      <c r="N27" s="6"/>
      <c r="O27" s="42">
        <v>932</v>
      </c>
      <c r="P27" s="42"/>
      <c r="Q27" s="42">
        <v>79</v>
      </c>
      <c r="R27" s="42"/>
      <c r="S27" s="42">
        <v>129</v>
      </c>
      <c r="T27" s="42"/>
      <c r="U27" s="42">
        <v>677</v>
      </c>
      <c r="V27" s="22">
        <f>619+8</f>
        <v>627</v>
      </c>
      <c r="W27" s="6"/>
      <c r="X27" s="6"/>
    </row>
    <row r="28" spans="1:24" ht="15.75">
      <c r="A28" s="39" t="s">
        <v>24</v>
      </c>
      <c r="B28" s="18">
        <f t="shared" si="0"/>
        <v>17419</v>
      </c>
      <c r="C28" s="22">
        <v>5373</v>
      </c>
      <c r="D28" s="22"/>
      <c r="E28" s="22">
        <v>9075</v>
      </c>
      <c r="F28" s="22"/>
      <c r="G28" s="22">
        <v>129</v>
      </c>
      <c r="H28" s="22"/>
      <c r="I28" s="22">
        <v>766</v>
      </c>
      <c r="J28" s="22"/>
      <c r="K28" s="22">
        <v>192</v>
      </c>
      <c r="L28" s="22"/>
      <c r="M28" s="22">
        <v>311</v>
      </c>
      <c r="N28" s="6"/>
      <c r="O28" s="22">
        <v>930</v>
      </c>
      <c r="P28" s="22"/>
      <c r="Q28" s="22">
        <v>102</v>
      </c>
      <c r="R28" s="22"/>
      <c r="S28" s="22">
        <v>93</v>
      </c>
      <c r="T28" s="22"/>
      <c r="U28" s="22">
        <v>140</v>
      </c>
      <c r="V28" s="22">
        <f>289+4+15</f>
        <v>308</v>
      </c>
      <c r="W28" s="6"/>
      <c r="X28" s="6"/>
    </row>
    <row r="29" spans="1:24" ht="15.75">
      <c r="A29" s="39" t="s">
        <v>25</v>
      </c>
      <c r="B29" s="18">
        <f t="shared" si="0"/>
        <v>114182</v>
      </c>
      <c r="C29" s="22">
        <v>48125</v>
      </c>
      <c r="D29" s="22"/>
      <c r="E29" s="22">
        <v>50983</v>
      </c>
      <c r="F29" s="22"/>
      <c r="G29" s="22">
        <v>995</v>
      </c>
      <c r="H29" s="22"/>
      <c r="I29" s="22">
        <v>7246</v>
      </c>
      <c r="J29" s="22"/>
      <c r="K29" s="22">
        <v>1533</v>
      </c>
      <c r="L29" s="22"/>
      <c r="M29" s="22">
        <v>1311</v>
      </c>
      <c r="N29" s="6"/>
      <c r="O29" s="22">
        <v>1179</v>
      </c>
      <c r="P29" s="22"/>
      <c r="Q29" s="22">
        <v>526</v>
      </c>
      <c r="R29" s="22"/>
      <c r="S29" s="22">
        <v>902</v>
      </c>
      <c r="T29" s="22"/>
      <c r="U29" s="22">
        <v>453</v>
      </c>
      <c r="V29" s="22">
        <f>771+76+82</f>
        <v>929</v>
      </c>
      <c r="W29" s="6"/>
      <c r="X29" s="6"/>
    </row>
    <row r="30" spans="1:24" ht="15.75">
      <c r="A30" s="39" t="s">
        <v>26</v>
      </c>
      <c r="B30" s="18">
        <f t="shared" si="0"/>
        <v>345958</v>
      </c>
      <c r="C30" s="22">
        <v>162772</v>
      </c>
      <c r="D30" s="22"/>
      <c r="E30" s="22">
        <v>120645</v>
      </c>
      <c r="F30" s="22"/>
      <c r="G30" s="22">
        <v>4418</v>
      </c>
      <c r="H30" s="22"/>
      <c r="I30" s="22">
        <v>28049</v>
      </c>
      <c r="J30" s="22"/>
      <c r="K30" s="22">
        <v>5514</v>
      </c>
      <c r="L30" s="22"/>
      <c r="M30" s="22">
        <v>6108</v>
      </c>
      <c r="N30" s="6"/>
      <c r="O30" s="22">
        <v>5346</v>
      </c>
      <c r="P30" s="22"/>
      <c r="Q30" s="22">
        <v>2062</v>
      </c>
      <c r="R30" s="22"/>
      <c r="S30" s="22">
        <v>1985</v>
      </c>
      <c r="T30" s="22"/>
      <c r="U30" s="22">
        <v>2868</v>
      </c>
      <c r="V30" s="22">
        <v>6191</v>
      </c>
      <c r="W30" s="6"/>
      <c r="X30" s="6"/>
    </row>
    <row r="31" spans="1:24" ht="15.75">
      <c r="A31" s="39" t="s">
        <v>27</v>
      </c>
      <c r="B31" s="18">
        <f t="shared" si="0"/>
        <v>14787</v>
      </c>
      <c r="C31" s="22">
        <v>6050</v>
      </c>
      <c r="D31" s="22"/>
      <c r="E31" s="22">
        <v>6166</v>
      </c>
      <c r="F31" s="22"/>
      <c r="G31" s="22">
        <v>196</v>
      </c>
      <c r="H31" s="22"/>
      <c r="I31" s="22">
        <v>461</v>
      </c>
      <c r="J31" s="22"/>
      <c r="K31" s="22">
        <v>168</v>
      </c>
      <c r="L31" s="22"/>
      <c r="M31" s="22">
        <v>240</v>
      </c>
      <c r="N31" s="6"/>
      <c r="O31" s="22">
        <v>262</v>
      </c>
      <c r="P31" s="22"/>
      <c r="Q31" s="22">
        <v>75</v>
      </c>
      <c r="R31" s="22"/>
      <c r="S31" s="22">
        <v>78</v>
      </c>
      <c r="T31" s="22"/>
      <c r="U31" s="22">
        <v>167</v>
      </c>
      <c r="V31" s="22">
        <f>906+18</f>
        <v>924</v>
      </c>
      <c r="W31" s="6"/>
      <c r="X31" s="6"/>
    </row>
    <row r="32" spans="1:24" ht="15.75">
      <c r="A32" s="39" t="s">
        <v>28</v>
      </c>
      <c r="B32" s="18">
        <f t="shared" si="0"/>
        <v>14390</v>
      </c>
      <c r="C32" s="22">
        <v>5132</v>
      </c>
      <c r="D32" s="22"/>
      <c r="E32" s="22">
        <v>6463</v>
      </c>
      <c r="F32" s="22"/>
      <c r="G32" s="22">
        <v>177</v>
      </c>
      <c r="H32" s="22"/>
      <c r="I32" s="22">
        <v>463</v>
      </c>
      <c r="J32" s="22"/>
      <c r="K32" s="22">
        <v>119</v>
      </c>
      <c r="L32" s="22"/>
      <c r="M32" s="22">
        <v>236</v>
      </c>
      <c r="N32" s="6"/>
      <c r="O32" s="22">
        <v>1053</v>
      </c>
      <c r="P32" s="22"/>
      <c r="Q32" s="22">
        <v>44</v>
      </c>
      <c r="R32" s="22"/>
      <c r="S32" s="22">
        <v>81</v>
      </c>
      <c r="T32" s="22"/>
      <c r="U32" s="22">
        <v>257</v>
      </c>
      <c r="V32" s="22">
        <f>356+4+5</f>
        <v>365</v>
      </c>
      <c r="W32" s="6"/>
      <c r="X32" s="6"/>
    </row>
    <row r="33" spans="1:24" ht="15.75">
      <c r="A33" s="39" t="s">
        <v>29</v>
      </c>
      <c r="B33" s="18">
        <f t="shared" si="0"/>
        <v>17486</v>
      </c>
      <c r="C33" s="22">
        <v>3846</v>
      </c>
      <c r="D33" s="22"/>
      <c r="E33" s="22">
        <v>10717</v>
      </c>
      <c r="F33" s="22"/>
      <c r="G33" s="22">
        <v>101</v>
      </c>
      <c r="H33" s="22"/>
      <c r="I33" s="22">
        <v>1079</v>
      </c>
      <c r="J33" s="22"/>
      <c r="K33" s="22">
        <v>85</v>
      </c>
      <c r="L33" s="22"/>
      <c r="M33" s="22">
        <v>203</v>
      </c>
      <c r="N33" s="6"/>
      <c r="O33" s="22">
        <v>476</v>
      </c>
      <c r="P33" s="22"/>
      <c r="Q33" s="22">
        <v>48</v>
      </c>
      <c r="R33" s="22"/>
      <c r="S33" s="22">
        <v>105</v>
      </c>
      <c r="T33" s="22"/>
      <c r="U33" s="22">
        <v>159</v>
      </c>
      <c r="V33" s="22">
        <f>636+24+7</f>
        <v>667</v>
      </c>
      <c r="W33" s="6"/>
      <c r="X33" s="6"/>
    </row>
    <row r="34" spans="1:24" ht="15.75">
      <c r="A34" s="39" t="s">
        <v>30</v>
      </c>
      <c r="B34" s="18">
        <f t="shared" si="0"/>
        <v>21557</v>
      </c>
      <c r="C34" s="22">
        <v>5019</v>
      </c>
      <c r="D34" s="22"/>
      <c r="E34" s="22">
        <v>11888</v>
      </c>
      <c r="F34" s="22"/>
      <c r="G34" s="22">
        <v>176</v>
      </c>
      <c r="H34" s="22"/>
      <c r="I34" s="22">
        <v>1937</v>
      </c>
      <c r="J34" s="22"/>
      <c r="K34" s="22">
        <v>129</v>
      </c>
      <c r="L34" s="22"/>
      <c r="M34" s="22">
        <v>270</v>
      </c>
      <c r="N34" s="6"/>
      <c r="O34" s="22">
        <v>1242</v>
      </c>
      <c r="P34" s="22"/>
      <c r="Q34" s="22">
        <v>76</v>
      </c>
      <c r="R34" s="22"/>
      <c r="S34" s="22">
        <v>142</v>
      </c>
      <c r="T34" s="22"/>
      <c r="U34" s="22">
        <v>195</v>
      </c>
      <c r="V34" s="22">
        <f>466+10+7</f>
        <v>483</v>
      </c>
      <c r="W34" s="6"/>
      <c r="X34" s="6"/>
    </row>
    <row r="35" spans="1:24" ht="15.75">
      <c r="A35" s="39" t="s">
        <v>31</v>
      </c>
      <c r="B35" s="18">
        <f t="shared" si="0"/>
        <v>20111</v>
      </c>
      <c r="C35" s="22">
        <v>5557</v>
      </c>
      <c r="D35" s="22"/>
      <c r="E35" s="22">
        <v>10337</v>
      </c>
      <c r="F35" s="22"/>
      <c r="G35" s="22">
        <v>170</v>
      </c>
      <c r="H35" s="22"/>
      <c r="I35" s="22">
        <v>1602</v>
      </c>
      <c r="J35" s="22"/>
      <c r="K35" s="22">
        <v>270</v>
      </c>
      <c r="L35" s="22"/>
      <c r="M35" s="22">
        <v>386</v>
      </c>
      <c r="N35" s="6"/>
      <c r="O35" s="22">
        <v>370</v>
      </c>
      <c r="P35" s="22"/>
      <c r="Q35" s="22">
        <v>116</v>
      </c>
      <c r="R35" s="22"/>
      <c r="S35" s="22">
        <v>149</v>
      </c>
      <c r="T35" s="22"/>
      <c r="U35" s="22">
        <v>194</v>
      </c>
      <c r="V35" s="22">
        <f>910+31+19</f>
        <v>960</v>
      </c>
      <c r="W35" s="6"/>
      <c r="X35" s="6"/>
    </row>
    <row r="36" spans="1:24" ht="15.75">
      <c r="A36" s="39" t="s">
        <v>32</v>
      </c>
      <c r="B36" s="18">
        <f t="shared" si="0"/>
        <v>2864</v>
      </c>
      <c r="C36" s="22">
        <v>676</v>
      </c>
      <c r="D36" s="22"/>
      <c r="E36" s="22">
        <v>1606</v>
      </c>
      <c r="F36" s="22"/>
      <c r="G36" s="22">
        <v>17</v>
      </c>
      <c r="H36" s="22"/>
      <c r="I36" s="22">
        <v>172</v>
      </c>
      <c r="J36" s="22"/>
      <c r="K36" s="22">
        <v>19</v>
      </c>
      <c r="L36" s="22"/>
      <c r="M36" s="22">
        <v>23</v>
      </c>
      <c r="N36" s="6"/>
      <c r="O36" s="22">
        <v>210</v>
      </c>
      <c r="P36" s="22"/>
      <c r="Q36" s="22">
        <v>10</v>
      </c>
      <c r="R36" s="22"/>
      <c r="S36" s="22">
        <v>14</v>
      </c>
      <c r="T36" s="22"/>
      <c r="U36" s="22">
        <v>31</v>
      </c>
      <c r="V36" s="22">
        <f>82+4</f>
        <v>86</v>
      </c>
      <c r="W36" s="6"/>
      <c r="X36" s="6"/>
    </row>
    <row r="37" spans="1:24" ht="15.75">
      <c r="A37" s="39" t="s">
        <v>33</v>
      </c>
      <c r="B37" s="18">
        <f t="shared" si="0"/>
        <v>22592</v>
      </c>
      <c r="C37" s="22">
        <v>5584</v>
      </c>
      <c r="D37" s="22"/>
      <c r="E37" s="22">
        <v>12855</v>
      </c>
      <c r="F37" s="22"/>
      <c r="G37" s="22">
        <v>172</v>
      </c>
      <c r="H37" s="22"/>
      <c r="I37" s="22">
        <v>1340</v>
      </c>
      <c r="J37" s="22"/>
      <c r="K37" s="22">
        <v>106</v>
      </c>
      <c r="L37" s="22"/>
      <c r="M37" s="22">
        <v>325</v>
      </c>
      <c r="N37" s="6"/>
      <c r="O37" s="22">
        <v>831</v>
      </c>
      <c r="P37" s="22"/>
      <c r="Q37" s="22">
        <v>62</v>
      </c>
      <c r="R37" s="22"/>
      <c r="S37" s="22">
        <v>179</v>
      </c>
      <c r="T37" s="22"/>
      <c r="U37" s="22">
        <v>287</v>
      </c>
      <c r="V37" s="22">
        <f>823+16+12</f>
        <v>851</v>
      </c>
      <c r="W37" s="6"/>
      <c r="X37" s="6"/>
    </row>
    <row r="38" spans="1:24" ht="15.75">
      <c r="A38" s="39" t="s">
        <v>34</v>
      </c>
      <c r="B38" s="18">
        <f t="shared" si="0"/>
        <v>30673</v>
      </c>
      <c r="C38" s="22">
        <v>8284</v>
      </c>
      <c r="D38" s="22"/>
      <c r="E38" s="22">
        <v>17092</v>
      </c>
      <c r="F38" s="22"/>
      <c r="G38" s="22">
        <v>293</v>
      </c>
      <c r="H38" s="22"/>
      <c r="I38" s="22">
        <v>1737</v>
      </c>
      <c r="J38" s="22"/>
      <c r="K38" s="22">
        <v>178</v>
      </c>
      <c r="L38" s="22"/>
      <c r="M38" s="22">
        <v>401</v>
      </c>
      <c r="N38" s="6"/>
      <c r="O38" s="22">
        <v>867</v>
      </c>
      <c r="P38" s="22"/>
      <c r="Q38" s="22">
        <v>107</v>
      </c>
      <c r="R38" s="22"/>
      <c r="S38" s="22">
        <v>235</v>
      </c>
      <c r="T38" s="22"/>
      <c r="U38" s="22">
        <v>605</v>
      </c>
      <c r="V38" s="22">
        <f>776+80+18</f>
        <v>874</v>
      </c>
      <c r="W38" s="6"/>
      <c r="X38" s="6"/>
    </row>
    <row r="39" spans="1:24" ht="15.75">
      <c r="A39" s="39" t="s">
        <v>35</v>
      </c>
      <c r="B39" s="18">
        <f t="shared" si="0"/>
        <v>9389</v>
      </c>
      <c r="C39" s="22">
        <v>1718</v>
      </c>
      <c r="D39" s="22"/>
      <c r="E39" s="22">
        <v>5945</v>
      </c>
      <c r="F39" s="22"/>
      <c r="G39" s="22">
        <v>71</v>
      </c>
      <c r="H39" s="22"/>
      <c r="I39" s="22">
        <v>534</v>
      </c>
      <c r="J39" s="22"/>
      <c r="K39" s="22">
        <v>34</v>
      </c>
      <c r="L39" s="22"/>
      <c r="M39" s="22">
        <v>102</v>
      </c>
      <c r="N39" s="6"/>
      <c r="O39" s="22">
        <v>412</v>
      </c>
      <c r="P39" s="22"/>
      <c r="Q39" s="22">
        <v>31</v>
      </c>
      <c r="R39" s="22"/>
      <c r="S39" s="22">
        <v>74</v>
      </c>
      <c r="T39" s="22"/>
      <c r="U39" s="22">
        <v>130</v>
      </c>
      <c r="V39" s="22">
        <f>333+5</f>
        <v>338</v>
      </c>
      <c r="W39" s="6"/>
      <c r="X39" s="6"/>
    </row>
    <row r="40" spans="1:24" ht="15.75">
      <c r="A40" s="39" t="s">
        <v>36</v>
      </c>
      <c r="B40" s="18">
        <f t="shared" si="0"/>
        <v>24806</v>
      </c>
      <c r="C40" s="22">
        <v>7062</v>
      </c>
      <c r="D40" s="22"/>
      <c r="E40" s="22">
        <v>12639</v>
      </c>
      <c r="F40" s="22"/>
      <c r="G40" s="22">
        <v>215</v>
      </c>
      <c r="H40" s="22"/>
      <c r="I40" s="22">
        <v>1827</v>
      </c>
      <c r="J40" s="22"/>
      <c r="K40" s="22">
        <v>228</v>
      </c>
      <c r="L40" s="22"/>
      <c r="M40" s="22">
        <v>415</v>
      </c>
      <c r="N40" s="6"/>
      <c r="O40" s="22">
        <v>1339</v>
      </c>
      <c r="P40" s="22"/>
      <c r="Q40" s="22">
        <v>132</v>
      </c>
      <c r="R40" s="22"/>
      <c r="S40" s="22">
        <v>161</v>
      </c>
      <c r="T40" s="22"/>
      <c r="U40" s="22">
        <v>311</v>
      </c>
      <c r="V40" s="22">
        <f>405+55+17</f>
        <v>477</v>
      </c>
      <c r="W40" s="6"/>
      <c r="X40" s="6"/>
    </row>
    <row r="41" spans="1:24" ht="15.75">
      <c r="A41" s="39" t="s">
        <v>37</v>
      </c>
      <c r="B41" s="18">
        <f t="shared" si="0"/>
        <v>26442</v>
      </c>
      <c r="C41" s="22">
        <v>8323</v>
      </c>
      <c r="D41" s="22"/>
      <c r="E41" s="22">
        <v>12538</v>
      </c>
      <c r="F41" s="22"/>
      <c r="G41" s="22">
        <v>324</v>
      </c>
      <c r="H41" s="22"/>
      <c r="I41" s="22">
        <v>1875</v>
      </c>
      <c r="J41" s="22"/>
      <c r="K41" s="22">
        <v>232</v>
      </c>
      <c r="L41" s="22"/>
      <c r="M41" s="22">
        <v>510</v>
      </c>
      <c r="N41" s="6"/>
      <c r="O41" s="22">
        <v>961</v>
      </c>
      <c r="P41" s="22"/>
      <c r="Q41" s="22">
        <v>127</v>
      </c>
      <c r="R41" s="22"/>
      <c r="S41" s="22">
        <v>203</v>
      </c>
      <c r="T41" s="22"/>
      <c r="U41" s="22">
        <v>802</v>
      </c>
      <c r="V41" s="22">
        <f>517+17+13</f>
        <v>547</v>
      </c>
      <c r="W41" s="6"/>
      <c r="X41" s="6"/>
    </row>
    <row r="42" spans="1:24" ht="15.75">
      <c r="A42" s="39" t="s">
        <v>38</v>
      </c>
      <c r="B42" s="18">
        <f t="shared" si="0"/>
        <v>287650</v>
      </c>
      <c r="C42" s="22">
        <v>134046</v>
      </c>
      <c r="D42" s="22"/>
      <c r="E42" s="22">
        <v>98869</v>
      </c>
      <c r="F42" s="22"/>
      <c r="G42" s="22">
        <v>3594</v>
      </c>
      <c r="H42" s="22"/>
      <c r="I42" s="22">
        <v>18458</v>
      </c>
      <c r="J42" s="22"/>
      <c r="K42" s="22">
        <v>3584</v>
      </c>
      <c r="L42" s="22"/>
      <c r="M42" s="22">
        <v>4392</v>
      </c>
      <c r="N42" s="6"/>
      <c r="O42" s="22">
        <v>9540</v>
      </c>
      <c r="P42" s="22"/>
      <c r="Q42" s="22">
        <v>1886</v>
      </c>
      <c r="R42" s="22"/>
      <c r="S42" s="22">
        <v>1582</v>
      </c>
      <c r="T42" s="22"/>
      <c r="U42" s="22">
        <v>4161</v>
      </c>
      <c r="V42" s="22">
        <f>6920+464+154</f>
        <v>7538</v>
      </c>
      <c r="W42" s="6"/>
      <c r="X42" s="6"/>
    </row>
    <row r="43" spans="1:24" ht="15.75">
      <c r="A43" s="39" t="s">
        <v>39</v>
      </c>
      <c r="B43" s="18">
        <f t="shared" si="0"/>
        <v>15808</v>
      </c>
      <c r="C43" s="22">
        <v>4081</v>
      </c>
      <c r="D43" s="22"/>
      <c r="E43" s="22">
        <v>8704</v>
      </c>
      <c r="F43" s="22"/>
      <c r="G43" s="22">
        <v>138</v>
      </c>
      <c r="H43" s="22"/>
      <c r="I43" s="22">
        <v>1315</v>
      </c>
      <c r="J43" s="22"/>
      <c r="K43" s="22">
        <v>109</v>
      </c>
      <c r="L43" s="22"/>
      <c r="M43" s="22">
        <v>210</v>
      </c>
      <c r="N43" s="6"/>
      <c r="O43" s="22">
        <v>398</v>
      </c>
      <c r="P43" s="22"/>
      <c r="Q43" s="22">
        <v>56</v>
      </c>
      <c r="R43" s="22"/>
      <c r="S43" s="22">
        <v>134</v>
      </c>
      <c r="T43" s="22"/>
      <c r="U43" s="22">
        <v>188</v>
      </c>
      <c r="V43" s="22">
        <f>450+17+8</f>
        <v>475</v>
      </c>
      <c r="W43" s="6"/>
      <c r="X43" s="6"/>
    </row>
    <row r="44" spans="1:24" ht="15.75">
      <c r="A44" s="39" t="s">
        <v>40</v>
      </c>
      <c r="B44" s="18">
        <f t="shared" si="0"/>
        <v>508302</v>
      </c>
      <c r="C44" s="22">
        <v>271363</v>
      </c>
      <c r="D44" s="22"/>
      <c r="E44" s="22">
        <v>185912</v>
      </c>
      <c r="F44" s="22"/>
      <c r="G44" s="22">
        <v>3695</v>
      </c>
      <c r="H44" s="22"/>
      <c r="I44" s="22">
        <v>17008</v>
      </c>
      <c r="J44" s="22"/>
      <c r="K44" s="22">
        <v>4596</v>
      </c>
      <c r="L44" s="22"/>
      <c r="M44" s="22">
        <v>4067</v>
      </c>
      <c r="N44" s="6"/>
      <c r="O44" s="22">
        <v>2879</v>
      </c>
      <c r="P44" s="22"/>
      <c r="Q44" s="22">
        <v>2076</v>
      </c>
      <c r="R44" s="22"/>
      <c r="S44" s="22">
        <v>1479</v>
      </c>
      <c r="T44" s="22"/>
      <c r="U44" s="22">
        <v>1946</v>
      </c>
      <c r="V44" s="22">
        <f>11781+1204+296</f>
        <v>13281</v>
      </c>
      <c r="W44" s="6"/>
      <c r="X44" s="6"/>
    </row>
    <row r="45" spans="1:24" ht="15.75">
      <c r="A45" s="39" t="s">
        <v>41</v>
      </c>
      <c r="B45" s="18">
        <f t="shared" si="0"/>
        <v>73673</v>
      </c>
      <c r="C45" s="22">
        <v>26057</v>
      </c>
      <c r="D45" s="22"/>
      <c r="E45" s="22">
        <v>34059</v>
      </c>
      <c r="F45" s="22"/>
      <c r="G45" s="22">
        <v>903</v>
      </c>
      <c r="H45" s="22"/>
      <c r="I45" s="22">
        <v>6692</v>
      </c>
      <c r="J45" s="22"/>
      <c r="K45" s="22">
        <v>716</v>
      </c>
      <c r="L45" s="22"/>
      <c r="M45" s="22">
        <v>956</v>
      </c>
      <c r="N45" s="6"/>
      <c r="O45" s="22">
        <v>1467</v>
      </c>
      <c r="P45" s="22"/>
      <c r="Q45" s="22">
        <v>275</v>
      </c>
      <c r="R45" s="22"/>
      <c r="S45" s="22">
        <v>491</v>
      </c>
      <c r="T45" s="22"/>
      <c r="U45" s="22">
        <v>679</v>
      </c>
      <c r="V45" s="22">
        <f>1340+38</f>
        <v>1378</v>
      </c>
      <c r="W45" s="6"/>
      <c r="X45" s="6"/>
    </row>
    <row r="46" spans="1:24" ht="15.75">
      <c r="A46" s="39" t="s">
        <v>42</v>
      </c>
      <c r="B46" s="18">
        <f t="shared" si="0"/>
        <v>81158</v>
      </c>
      <c r="C46" s="22">
        <v>25878</v>
      </c>
      <c r="D46" s="22"/>
      <c r="E46" s="22">
        <v>40038</v>
      </c>
      <c r="F46" s="22"/>
      <c r="G46" s="22">
        <v>1085</v>
      </c>
      <c r="H46" s="22"/>
      <c r="I46" s="22">
        <v>4426</v>
      </c>
      <c r="J46" s="22"/>
      <c r="K46" s="22">
        <v>672</v>
      </c>
      <c r="L46" s="22"/>
      <c r="M46" s="22">
        <v>1084</v>
      </c>
      <c r="N46" s="6"/>
      <c r="O46" s="22">
        <v>3180</v>
      </c>
      <c r="P46" s="22"/>
      <c r="Q46" s="22">
        <v>296</v>
      </c>
      <c r="R46" s="22"/>
      <c r="S46" s="22">
        <v>474</v>
      </c>
      <c r="T46" s="22"/>
      <c r="U46" s="22">
        <v>1504</v>
      </c>
      <c r="V46" s="22">
        <f>2493+28</f>
        <v>2521</v>
      </c>
      <c r="W46" s="6"/>
      <c r="X46" s="6"/>
    </row>
    <row r="47" spans="1:24" ht="15.75">
      <c r="A47" s="39" t="s">
        <v>43</v>
      </c>
      <c r="B47" s="18">
        <f t="shared" si="0"/>
        <v>180419</v>
      </c>
      <c r="C47" s="22">
        <v>78849</v>
      </c>
      <c r="D47" s="22"/>
      <c r="E47" s="22">
        <v>62497</v>
      </c>
      <c r="F47" s="22"/>
      <c r="G47" s="22">
        <v>2891</v>
      </c>
      <c r="H47" s="22"/>
      <c r="I47" s="22">
        <v>10839</v>
      </c>
      <c r="J47" s="22"/>
      <c r="K47" s="22">
        <v>2392</v>
      </c>
      <c r="L47" s="22"/>
      <c r="M47" s="22">
        <v>5312</v>
      </c>
      <c r="N47" s="6"/>
      <c r="O47" s="22">
        <v>4687</v>
      </c>
      <c r="P47" s="22"/>
      <c r="Q47" s="22">
        <v>1050</v>
      </c>
      <c r="R47" s="22"/>
      <c r="S47" s="22">
        <v>1187</v>
      </c>
      <c r="T47" s="22"/>
      <c r="U47" s="22">
        <v>5768</v>
      </c>
      <c r="V47" s="22">
        <f>4800+147</f>
        <v>4947</v>
      </c>
      <c r="W47" s="6"/>
      <c r="X47" s="6"/>
    </row>
    <row r="48" spans="1:24" ht="15.75">
      <c r="A48" s="39" t="s">
        <v>44</v>
      </c>
      <c r="B48" s="18">
        <f t="shared" si="0"/>
        <v>45126</v>
      </c>
      <c r="C48" s="22">
        <v>15529</v>
      </c>
      <c r="D48" s="22"/>
      <c r="E48" s="22">
        <v>20673</v>
      </c>
      <c r="F48" s="22"/>
      <c r="G48" s="22">
        <v>482</v>
      </c>
      <c r="H48" s="22"/>
      <c r="I48" s="22">
        <v>3008</v>
      </c>
      <c r="J48" s="22"/>
      <c r="K48" s="22">
        <v>364</v>
      </c>
      <c r="L48" s="22"/>
      <c r="M48" s="22">
        <v>690</v>
      </c>
      <c r="N48" s="6"/>
      <c r="O48" s="22">
        <v>1773</v>
      </c>
      <c r="P48" s="22"/>
      <c r="Q48" s="22">
        <v>243</v>
      </c>
      <c r="R48" s="22"/>
      <c r="S48" s="22">
        <v>294</v>
      </c>
      <c r="T48" s="22"/>
      <c r="U48" s="22">
        <v>581</v>
      </c>
      <c r="V48" s="22">
        <f>1419+44+26</f>
        <v>1489</v>
      </c>
      <c r="W48" s="6"/>
      <c r="X48" s="6"/>
    </row>
    <row r="49" spans="1:24" ht="15.75">
      <c r="A49" s="39" t="s">
        <v>45</v>
      </c>
      <c r="B49" s="18">
        <f t="shared" si="0"/>
        <v>125924</v>
      </c>
      <c r="C49" s="22">
        <v>50261</v>
      </c>
      <c r="D49" s="22"/>
      <c r="E49" s="22">
        <v>52957</v>
      </c>
      <c r="F49" s="22"/>
      <c r="G49" s="22">
        <v>4809</v>
      </c>
      <c r="H49" s="22"/>
      <c r="I49" s="22">
        <v>6774</v>
      </c>
      <c r="J49" s="22"/>
      <c r="K49" s="22">
        <v>1188</v>
      </c>
      <c r="L49" s="22"/>
      <c r="M49" s="22">
        <v>1882</v>
      </c>
      <c r="N49" s="6"/>
      <c r="O49" s="22">
        <v>1857</v>
      </c>
      <c r="P49" s="22"/>
      <c r="Q49" s="22">
        <v>624</v>
      </c>
      <c r="R49" s="22"/>
      <c r="S49" s="22">
        <v>1170</v>
      </c>
      <c r="T49" s="22"/>
      <c r="U49" s="22">
        <v>962</v>
      </c>
      <c r="V49" s="22">
        <f>3343+97</f>
        <v>3440</v>
      </c>
      <c r="W49" s="6"/>
      <c r="X49" s="6"/>
    </row>
    <row r="50" spans="1:24" ht="15.75">
      <c r="A50" s="39" t="s">
        <v>46</v>
      </c>
      <c r="B50" s="18">
        <f t="shared" si="0"/>
        <v>13122</v>
      </c>
      <c r="C50" s="22">
        <v>2894</v>
      </c>
      <c r="D50" s="22"/>
      <c r="E50" s="22">
        <v>7667</v>
      </c>
      <c r="F50" s="22"/>
      <c r="G50" s="22">
        <v>84</v>
      </c>
      <c r="H50" s="22"/>
      <c r="I50" s="22">
        <v>1133</v>
      </c>
      <c r="J50" s="22"/>
      <c r="K50" s="22">
        <v>69</v>
      </c>
      <c r="L50" s="22"/>
      <c r="M50" s="22">
        <v>123</v>
      </c>
      <c r="N50" s="6"/>
      <c r="O50" s="22">
        <v>697</v>
      </c>
      <c r="P50" s="22"/>
      <c r="Q50" s="22">
        <v>35</v>
      </c>
      <c r="R50" s="22"/>
      <c r="S50" s="22">
        <v>93</v>
      </c>
      <c r="T50" s="22"/>
      <c r="U50" s="22">
        <v>101</v>
      </c>
      <c r="V50" s="22">
        <f>198+25+3</f>
        <v>226</v>
      </c>
      <c r="W50" s="6"/>
      <c r="X50" s="6"/>
    </row>
    <row r="51" spans="1:24" ht="15.75">
      <c r="A51" s="39" t="s">
        <v>47</v>
      </c>
      <c r="B51" s="18">
        <f t="shared" si="0"/>
        <v>39946</v>
      </c>
      <c r="C51" s="22">
        <v>10969</v>
      </c>
      <c r="D51" s="22"/>
      <c r="E51" s="22">
        <v>20296</v>
      </c>
      <c r="F51" s="22"/>
      <c r="G51" s="22">
        <v>448</v>
      </c>
      <c r="H51" s="22"/>
      <c r="I51" s="22">
        <v>2583</v>
      </c>
      <c r="J51" s="22"/>
      <c r="K51" s="22">
        <v>268</v>
      </c>
      <c r="L51" s="22"/>
      <c r="M51" s="22">
        <v>650</v>
      </c>
      <c r="N51" s="6"/>
      <c r="O51" s="22">
        <v>1755</v>
      </c>
      <c r="P51" s="22"/>
      <c r="Q51" s="22">
        <v>159</v>
      </c>
      <c r="R51" s="22"/>
      <c r="S51" s="22">
        <v>250</v>
      </c>
      <c r="T51" s="22"/>
      <c r="U51" s="22">
        <v>1275</v>
      </c>
      <c r="V51" s="22">
        <f>1219+63+11</f>
        <v>1293</v>
      </c>
      <c r="W51" s="6"/>
      <c r="X51" s="6"/>
    </row>
    <row r="52" spans="1:24" ht="15.75">
      <c r="A52" s="39" t="s">
        <v>48</v>
      </c>
      <c r="B52" s="18">
        <f t="shared" si="0"/>
        <v>22295</v>
      </c>
      <c r="C52" s="22">
        <v>7565</v>
      </c>
      <c r="D52" s="22"/>
      <c r="E52" s="22">
        <v>10444</v>
      </c>
      <c r="F52" s="22"/>
      <c r="G52" s="22">
        <v>232</v>
      </c>
      <c r="H52" s="22"/>
      <c r="I52" s="22">
        <v>1006</v>
      </c>
      <c r="J52" s="22"/>
      <c r="K52" s="22">
        <v>211</v>
      </c>
      <c r="L52" s="22"/>
      <c r="M52" s="22">
        <v>422</v>
      </c>
      <c r="N52" s="6"/>
      <c r="O52" s="22">
        <v>726</v>
      </c>
      <c r="P52" s="22"/>
      <c r="Q52" s="22">
        <v>143</v>
      </c>
      <c r="R52" s="22"/>
      <c r="S52" s="22">
        <v>142</v>
      </c>
      <c r="T52" s="22"/>
      <c r="U52" s="22">
        <v>293</v>
      </c>
      <c r="V52" s="22">
        <f>1028+64+19</f>
        <v>1111</v>
      </c>
      <c r="W52" s="6"/>
      <c r="X52" s="6"/>
    </row>
    <row r="53" spans="1:24" ht="15.75">
      <c r="A53" s="39" t="s">
        <v>49</v>
      </c>
      <c r="B53" s="18">
        <f t="shared" si="0"/>
        <v>39784</v>
      </c>
      <c r="C53" s="22">
        <v>15320</v>
      </c>
      <c r="D53" s="22"/>
      <c r="E53" s="22">
        <v>18184</v>
      </c>
      <c r="F53" s="22"/>
      <c r="G53" s="22">
        <v>503</v>
      </c>
      <c r="H53" s="22"/>
      <c r="I53" s="22">
        <v>2539</v>
      </c>
      <c r="J53" s="22"/>
      <c r="K53" s="22">
        <v>516</v>
      </c>
      <c r="L53" s="22"/>
      <c r="M53" s="22">
        <v>458</v>
      </c>
      <c r="N53" s="6"/>
      <c r="O53" s="22">
        <v>332</v>
      </c>
      <c r="P53" s="22"/>
      <c r="Q53" s="22">
        <v>217</v>
      </c>
      <c r="R53" s="22"/>
      <c r="S53" s="22">
        <v>191</v>
      </c>
      <c r="T53" s="22"/>
      <c r="U53" s="22">
        <v>253</v>
      </c>
      <c r="V53" s="22">
        <f>1249+22</f>
        <v>1271</v>
      </c>
      <c r="W53" s="6"/>
      <c r="X53" s="6"/>
    </row>
    <row r="54" spans="1:24" ht="15.75">
      <c r="A54" s="39" t="s">
        <v>50</v>
      </c>
      <c r="B54" s="18">
        <f t="shared" si="0"/>
        <v>62479</v>
      </c>
      <c r="C54" s="22">
        <v>21274</v>
      </c>
      <c r="D54" s="22"/>
      <c r="E54" s="22">
        <v>26425</v>
      </c>
      <c r="F54" s="22"/>
      <c r="G54" s="22">
        <v>960</v>
      </c>
      <c r="H54" s="22"/>
      <c r="I54" s="22">
        <v>5304</v>
      </c>
      <c r="J54" s="22"/>
      <c r="K54" s="22">
        <v>962</v>
      </c>
      <c r="L54" s="22"/>
      <c r="M54" s="22">
        <v>1802</v>
      </c>
      <c r="N54" s="6"/>
      <c r="O54" s="22">
        <v>1376</v>
      </c>
      <c r="P54" s="22"/>
      <c r="Q54" s="22">
        <v>437</v>
      </c>
      <c r="R54" s="22"/>
      <c r="S54" s="22">
        <v>633</v>
      </c>
      <c r="T54" s="22"/>
      <c r="U54" s="22">
        <v>1270</v>
      </c>
      <c r="V54" s="22">
        <f>1977+2+57</f>
        <v>2036</v>
      </c>
      <c r="W54" s="6"/>
      <c r="X54" s="6"/>
    </row>
    <row r="55" spans="1:24" ht="15.75">
      <c r="A55" s="39" t="s">
        <v>51</v>
      </c>
      <c r="B55" s="18">
        <f t="shared" si="0"/>
        <v>104053</v>
      </c>
      <c r="C55" s="22">
        <v>51523</v>
      </c>
      <c r="D55" s="22"/>
      <c r="E55" s="22">
        <v>36365</v>
      </c>
      <c r="F55" s="22"/>
      <c r="G55" s="22">
        <v>1145</v>
      </c>
      <c r="H55" s="22"/>
      <c r="I55" s="22">
        <v>4845</v>
      </c>
      <c r="J55" s="22"/>
      <c r="K55" s="22">
        <v>1229</v>
      </c>
      <c r="L55" s="22"/>
      <c r="M55" s="22">
        <v>1157</v>
      </c>
      <c r="N55" s="6"/>
      <c r="O55" s="22">
        <v>714</v>
      </c>
      <c r="P55" s="22"/>
      <c r="Q55" s="22">
        <v>539</v>
      </c>
      <c r="R55" s="22"/>
      <c r="S55" s="22">
        <v>2810</v>
      </c>
      <c r="T55" s="22"/>
      <c r="U55" s="22">
        <v>827</v>
      </c>
      <c r="V55" s="22">
        <f>2637+211+51</f>
        <v>2899</v>
      </c>
      <c r="W55" s="6"/>
      <c r="X55" s="6"/>
    </row>
    <row r="56" spans="1:24" ht="15.75">
      <c r="A56" s="39" t="s">
        <v>52</v>
      </c>
      <c r="B56" s="18">
        <f t="shared" si="0"/>
        <v>34103</v>
      </c>
      <c r="C56" s="22">
        <v>10678</v>
      </c>
      <c r="D56" s="22"/>
      <c r="E56" s="22">
        <v>16632</v>
      </c>
      <c r="F56" s="22"/>
      <c r="G56" s="22">
        <v>280</v>
      </c>
      <c r="H56" s="22"/>
      <c r="I56" s="22">
        <v>1762</v>
      </c>
      <c r="J56" s="22"/>
      <c r="K56" s="22">
        <v>281</v>
      </c>
      <c r="L56" s="22"/>
      <c r="M56" s="22">
        <v>538</v>
      </c>
      <c r="N56" s="6"/>
      <c r="O56" s="22">
        <v>1530</v>
      </c>
      <c r="P56" s="22"/>
      <c r="Q56" s="22">
        <v>137</v>
      </c>
      <c r="R56" s="22"/>
      <c r="S56" s="22">
        <v>238</v>
      </c>
      <c r="T56" s="22"/>
      <c r="U56" s="22">
        <v>402</v>
      </c>
      <c r="V56" s="22">
        <f>1604+21</f>
        <v>1625</v>
      </c>
      <c r="W56" s="6"/>
      <c r="X56" s="6"/>
    </row>
    <row r="57" spans="1:24" ht="15.75">
      <c r="A57" s="39" t="s">
        <v>53</v>
      </c>
      <c r="B57" s="18">
        <f t="shared" si="0"/>
        <v>97354</v>
      </c>
      <c r="C57" s="22">
        <v>34375</v>
      </c>
      <c r="D57" s="22"/>
      <c r="E57" s="22">
        <v>44792</v>
      </c>
      <c r="F57" s="22"/>
      <c r="G57" s="22">
        <v>1184</v>
      </c>
      <c r="H57" s="22"/>
      <c r="I57" s="22">
        <v>6818</v>
      </c>
      <c r="J57" s="22"/>
      <c r="K57" s="22">
        <v>1040</v>
      </c>
      <c r="L57" s="22"/>
      <c r="M57" s="22">
        <v>2095</v>
      </c>
      <c r="N57" s="6"/>
      <c r="O57" s="22">
        <v>2037</v>
      </c>
      <c r="P57" s="22"/>
      <c r="Q57" s="22">
        <v>534</v>
      </c>
      <c r="R57" s="22"/>
      <c r="S57" s="22">
        <v>727</v>
      </c>
      <c r="T57" s="22"/>
      <c r="U57" s="22">
        <v>1653</v>
      </c>
      <c r="V57" s="22">
        <f>1935+89+75</f>
        <v>2099</v>
      </c>
      <c r="W57" s="6"/>
      <c r="X57" s="6"/>
    </row>
    <row r="58" spans="1:24" ht="15.75">
      <c r="A58" s="39" t="s">
        <v>54</v>
      </c>
      <c r="B58" s="18">
        <f t="shared" si="0"/>
        <v>55986</v>
      </c>
      <c r="C58" s="22">
        <v>22128</v>
      </c>
      <c r="D58" s="22"/>
      <c r="E58" s="22">
        <v>23344</v>
      </c>
      <c r="F58" s="22"/>
      <c r="G58" s="22">
        <v>699</v>
      </c>
      <c r="H58" s="22"/>
      <c r="I58" s="22">
        <v>3719</v>
      </c>
      <c r="J58" s="22"/>
      <c r="K58" s="22">
        <v>827</v>
      </c>
      <c r="L58" s="22"/>
      <c r="M58" s="22">
        <v>1379</v>
      </c>
      <c r="N58" s="6"/>
      <c r="O58" s="22">
        <v>1170</v>
      </c>
      <c r="P58" s="22"/>
      <c r="Q58" s="22">
        <v>307</v>
      </c>
      <c r="R58" s="22"/>
      <c r="S58" s="22">
        <v>411</v>
      </c>
      <c r="T58" s="22"/>
      <c r="U58" s="22">
        <v>882</v>
      </c>
      <c r="V58" s="22">
        <f>791+269+60</f>
        <v>1120</v>
      </c>
      <c r="W58" s="6"/>
      <c r="X58" s="6"/>
    </row>
    <row r="59" spans="1:24" ht="15.75">
      <c r="A59" s="39" t="s">
        <v>55</v>
      </c>
      <c r="B59" s="18">
        <f t="shared" si="0"/>
        <v>12492</v>
      </c>
      <c r="C59" s="22">
        <v>2817</v>
      </c>
      <c r="D59" s="22"/>
      <c r="E59" s="22">
        <v>6906</v>
      </c>
      <c r="F59" s="22"/>
      <c r="G59" s="22">
        <v>114</v>
      </c>
      <c r="H59" s="22"/>
      <c r="I59" s="22">
        <v>1178</v>
      </c>
      <c r="J59" s="22"/>
      <c r="K59" s="22">
        <v>116</v>
      </c>
      <c r="L59" s="22"/>
      <c r="M59" s="22">
        <v>214</v>
      </c>
      <c r="N59" s="6"/>
      <c r="O59" s="22">
        <v>563</v>
      </c>
      <c r="P59" s="22"/>
      <c r="Q59" s="22">
        <v>52</v>
      </c>
      <c r="R59" s="22"/>
      <c r="S59" s="22">
        <v>106</v>
      </c>
      <c r="T59" s="22"/>
      <c r="U59" s="22">
        <v>144</v>
      </c>
      <c r="V59" s="22">
        <f>253+21+8</f>
        <v>282</v>
      </c>
      <c r="W59" s="6"/>
      <c r="X59" s="6"/>
    </row>
    <row r="60" spans="1:24" ht="15.75">
      <c r="A60" s="39" t="s">
        <v>56</v>
      </c>
      <c r="B60" s="18">
        <f t="shared" si="0"/>
        <v>7529</v>
      </c>
      <c r="C60" s="41">
        <v>2209</v>
      </c>
      <c r="D60" s="41"/>
      <c r="E60" s="41">
        <v>3569</v>
      </c>
      <c r="F60" s="41"/>
      <c r="G60" s="41">
        <v>62</v>
      </c>
      <c r="H60" s="41"/>
      <c r="I60" s="41">
        <v>404</v>
      </c>
      <c r="J60" s="41"/>
      <c r="K60" s="41">
        <v>112</v>
      </c>
      <c r="L60" s="41"/>
      <c r="M60" s="41">
        <v>125</v>
      </c>
      <c r="N60" s="6"/>
      <c r="O60" s="41">
        <v>714</v>
      </c>
      <c r="P60" s="41"/>
      <c r="Q60" s="41">
        <v>31</v>
      </c>
      <c r="R60" s="41"/>
      <c r="S60" s="41">
        <v>51</v>
      </c>
      <c r="T60" s="41"/>
      <c r="U60" s="41">
        <v>101</v>
      </c>
      <c r="V60" s="41">
        <f>133+15+3</f>
        <v>151</v>
      </c>
      <c r="W60" s="6"/>
      <c r="X60" s="6"/>
    </row>
    <row r="61" spans="1:24" ht="15.75">
      <c r="A61" s="39" t="s">
        <v>57</v>
      </c>
      <c r="B61" s="18">
        <f t="shared" si="0"/>
        <v>12024</v>
      </c>
      <c r="C61" s="22">
        <v>3841</v>
      </c>
      <c r="D61" s="22"/>
      <c r="E61" s="22">
        <v>5630</v>
      </c>
      <c r="F61" s="22"/>
      <c r="G61" s="22">
        <v>139</v>
      </c>
      <c r="H61" s="22"/>
      <c r="I61" s="22">
        <v>679</v>
      </c>
      <c r="J61" s="22"/>
      <c r="K61" s="22">
        <v>115</v>
      </c>
      <c r="L61" s="22"/>
      <c r="M61" s="22">
        <v>209</v>
      </c>
      <c r="N61" s="6"/>
      <c r="O61" s="22">
        <v>573</v>
      </c>
      <c r="P61" s="22"/>
      <c r="Q61" s="22">
        <v>69</v>
      </c>
      <c r="R61" s="22"/>
      <c r="S61" s="22">
        <v>99</v>
      </c>
      <c r="T61" s="22"/>
      <c r="U61" s="22">
        <v>297</v>
      </c>
      <c r="V61" s="22">
        <f>344+23+6</f>
        <v>373</v>
      </c>
      <c r="W61" s="6"/>
      <c r="X61" s="6"/>
    </row>
    <row r="62" spans="1:24" ht="15.75">
      <c r="A62" s="39" t="s">
        <v>58</v>
      </c>
      <c r="B62" s="18">
        <f t="shared" si="0"/>
        <v>34901</v>
      </c>
      <c r="C62" s="22">
        <v>8716</v>
      </c>
      <c r="D62" s="22"/>
      <c r="E62" s="22">
        <v>19301</v>
      </c>
      <c r="F62" s="22"/>
      <c r="G62" s="22">
        <v>280</v>
      </c>
      <c r="H62" s="22"/>
      <c r="I62" s="22">
        <v>1549</v>
      </c>
      <c r="J62" s="22"/>
      <c r="K62" s="22">
        <v>202</v>
      </c>
      <c r="L62" s="22"/>
      <c r="M62" s="22">
        <v>417</v>
      </c>
      <c r="N62" s="6"/>
      <c r="O62" s="22">
        <v>2783</v>
      </c>
      <c r="P62" s="22"/>
      <c r="Q62" s="22">
        <v>112</v>
      </c>
      <c r="R62" s="22"/>
      <c r="S62" s="22">
        <v>185</v>
      </c>
      <c r="T62" s="22"/>
      <c r="U62" s="22">
        <v>322</v>
      </c>
      <c r="V62" s="22">
        <f>952+64+18</f>
        <v>1034</v>
      </c>
      <c r="W62" s="6"/>
      <c r="X62" s="6"/>
    </row>
    <row r="63" spans="1:24" ht="15.75">
      <c r="A63" s="39" t="s">
        <v>59</v>
      </c>
      <c r="B63" s="18">
        <f t="shared" si="0"/>
        <v>541899</v>
      </c>
      <c r="C63" s="22">
        <v>259428</v>
      </c>
      <c r="D63" s="22"/>
      <c r="E63" s="22">
        <v>219418</v>
      </c>
      <c r="F63" s="22"/>
      <c r="G63" s="22">
        <v>6234</v>
      </c>
      <c r="H63" s="22"/>
      <c r="I63" s="22">
        <v>26039</v>
      </c>
      <c r="J63" s="22"/>
      <c r="K63" s="22">
        <v>5834</v>
      </c>
      <c r="L63" s="22"/>
      <c r="M63" s="22">
        <v>4951</v>
      </c>
      <c r="N63" s="6"/>
      <c r="O63" s="22">
        <v>4201</v>
      </c>
      <c r="P63" s="22"/>
      <c r="Q63" s="22">
        <v>3022</v>
      </c>
      <c r="R63" s="22"/>
      <c r="S63" s="22">
        <v>1712</v>
      </c>
      <c r="T63" s="22"/>
      <c r="U63" s="22">
        <v>2766</v>
      </c>
      <c r="V63" s="22">
        <f>7673+470+151</f>
        <v>8294</v>
      </c>
      <c r="W63" s="6"/>
      <c r="X63" s="6"/>
    </row>
    <row r="64" spans="1:24" ht="15.75">
      <c r="A64" s="39" t="s">
        <v>60</v>
      </c>
      <c r="B64" s="18">
        <f t="shared" si="0"/>
        <v>25533</v>
      </c>
      <c r="C64" s="22">
        <v>9724</v>
      </c>
      <c r="D64" s="22"/>
      <c r="E64" s="22">
        <v>11442</v>
      </c>
      <c r="F64" s="22"/>
      <c r="G64" s="22">
        <v>303</v>
      </c>
      <c r="H64" s="22"/>
      <c r="I64" s="22">
        <v>1353</v>
      </c>
      <c r="J64" s="22"/>
      <c r="K64" s="22">
        <v>315</v>
      </c>
      <c r="L64" s="22"/>
      <c r="M64" s="22">
        <v>379</v>
      </c>
      <c r="N64" s="6"/>
      <c r="O64" s="22">
        <v>477</v>
      </c>
      <c r="P64" s="22"/>
      <c r="Q64" s="22">
        <v>144</v>
      </c>
      <c r="R64" s="22"/>
      <c r="S64" s="22">
        <v>196</v>
      </c>
      <c r="T64" s="22"/>
      <c r="U64" s="22">
        <v>202</v>
      </c>
      <c r="V64" s="22">
        <f>968+10+20</f>
        <v>998</v>
      </c>
      <c r="W64" s="6"/>
      <c r="X64" s="6"/>
    </row>
    <row r="65" spans="1:24" ht="15.75">
      <c r="A65" s="39" t="s">
        <v>61</v>
      </c>
      <c r="B65" s="18">
        <f t="shared" si="0"/>
        <v>18803</v>
      </c>
      <c r="C65" s="22">
        <v>5625</v>
      </c>
      <c r="D65" s="22"/>
      <c r="E65" s="22">
        <v>10180</v>
      </c>
      <c r="F65" s="22"/>
      <c r="G65" s="22">
        <v>143</v>
      </c>
      <c r="H65" s="22"/>
      <c r="I65" s="22">
        <v>780</v>
      </c>
      <c r="J65" s="22"/>
      <c r="K65" s="22">
        <v>150</v>
      </c>
      <c r="L65" s="22"/>
      <c r="M65" s="22">
        <v>259</v>
      </c>
      <c r="N65" s="6"/>
      <c r="O65" s="22">
        <v>818</v>
      </c>
      <c r="P65" s="22"/>
      <c r="Q65" s="22">
        <v>60</v>
      </c>
      <c r="R65" s="22"/>
      <c r="S65" s="22">
        <v>85</v>
      </c>
      <c r="T65" s="22"/>
      <c r="U65" s="22">
        <v>184</v>
      </c>
      <c r="V65" s="22">
        <f>511+5+3</f>
        <v>519</v>
      </c>
      <c r="W65" s="6"/>
      <c r="X65" s="6"/>
    </row>
    <row r="66" spans="1:24" ht="15.75">
      <c r="A66" s="39" t="s">
        <v>62</v>
      </c>
      <c r="B66" s="18">
        <f t="shared" si="0"/>
        <v>37844</v>
      </c>
      <c r="C66" s="22">
        <v>21716</v>
      </c>
      <c r="D66" s="22"/>
      <c r="E66" s="22">
        <v>7785</v>
      </c>
      <c r="F66" s="22"/>
      <c r="G66" s="22">
        <v>360</v>
      </c>
      <c r="H66" s="22"/>
      <c r="I66" s="22">
        <v>918</v>
      </c>
      <c r="J66" s="22"/>
      <c r="K66" s="22">
        <v>1812</v>
      </c>
      <c r="L66" s="22"/>
      <c r="M66" s="22">
        <v>1627</v>
      </c>
      <c r="N66" s="6"/>
      <c r="O66" s="22">
        <v>1444</v>
      </c>
      <c r="P66" s="22"/>
      <c r="Q66" s="22">
        <v>437</v>
      </c>
      <c r="R66" s="22"/>
      <c r="S66" s="22">
        <v>156</v>
      </c>
      <c r="T66" s="22"/>
      <c r="U66" s="22">
        <v>842</v>
      </c>
      <c r="V66" s="22">
        <f>619+65+63</f>
        <v>747</v>
      </c>
      <c r="W66" s="6"/>
      <c r="X66" s="6"/>
    </row>
    <row r="67" spans="1:24" ht="15.75">
      <c r="A67" s="39" t="s">
        <v>63</v>
      </c>
      <c r="B67" s="18">
        <f t="shared" si="0"/>
        <v>79790</v>
      </c>
      <c r="C67" s="22">
        <v>37220</v>
      </c>
      <c r="D67" s="22"/>
      <c r="E67" s="22">
        <v>28415</v>
      </c>
      <c r="F67" s="22"/>
      <c r="G67" s="22">
        <v>904</v>
      </c>
      <c r="H67" s="22"/>
      <c r="I67" s="22">
        <v>4457</v>
      </c>
      <c r="J67" s="22"/>
      <c r="K67" s="22">
        <v>2639</v>
      </c>
      <c r="L67" s="22"/>
      <c r="M67" s="22">
        <v>1944</v>
      </c>
      <c r="N67" s="6"/>
      <c r="O67" s="22">
        <v>1298</v>
      </c>
      <c r="P67" s="22"/>
      <c r="Q67" s="22">
        <v>637</v>
      </c>
      <c r="R67" s="22"/>
      <c r="S67" s="22">
        <v>637</v>
      </c>
      <c r="T67" s="22"/>
      <c r="U67" s="22">
        <v>420</v>
      </c>
      <c r="V67" s="22">
        <f>1074+55+90</f>
        <v>1219</v>
      </c>
      <c r="W67" s="6"/>
      <c r="X67" s="6"/>
    </row>
    <row r="68" spans="1:24" ht="15.75">
      <c r="A68" s="39" t="s">
        <v>64</v>
      </c>
      <c r="B68" s="18">
        <f t="shared" si="0"/>
        <v>26494</v>
      </c>
      <c r="C68" s="22">
        <v>9148</v>
      </c>
      <c r="D68" s="22"/>
      <c r="E68" s="22">
        <v>13061</v>
      </c>
      <c r="F68" s="22"/>
      <c r="G68" s="22">
        <v>314</v>
      </c>
      <c r="H68" s="22"/>
      <c r="I68" s="22">
        <v>1460</v>
      </c>
      <c r="J68" s="22"/>
      <c r="K68" s="22">
        <v>220</v>
      </c>
      <c r="L68" s="22"/>
      <c r="M68" s="22">
        <v>642</v>
      </c>
      <c r="N68" s="6"/>
      <c r="O68" s="22">
        <v>687</v>
      </c>
      <c r="P68" s="22"/>
      <c r="Q68" s="22">
        <v>133</v>
      </c>
      <c r="R68" s="22"/>
      <c r="S68" s="22">
        <v>224</v>
      </c>
      <c r="T68" s="22"/>
      <c r="U68" s="22">
        <v>204</v>
      </c>
      <c r="V68" s="22">
        <f>386+15</f>
        <v>401</v>
      </c>
      <c r="W68" s="6"/>
      <c r="X68" s="6"/>
    </row>
    <row r="69" spans="1:24" ht="15.75">
      <c r="A69" s="39" t="s">
        <v>65</v>
      </c>
      <c r="B69" s="18">
        <f t="shared" si="0"/>
        <v>20729</v>
      </c>
      <c r="C69" s="22">
        <v>5964</v>
      </c>
      <c r="D69" s="22"/>
      <c r="E69" s="22">
        <v>11330</v>
      </c>
      <c r="F69" s="22"/>
      <c r="G69" s="22">
        <v>198</v>
      </c>
      <c r="H69" s="22"/>
      <c r="I69" s="22">
        <v>1395</v>
      </c>
      <c r="J69" s="22"/>
      <c r="K69" s="22">
        <v>167</v>
      </c>
      <c r="L69" s="22"/>
      <c r="M69" s="22">
        <v>453</v>
      </c>
      <c r="N69" s="6"/>
      <c r="O69" s="22">
        <v>571</v>
      </c>
      <c r="P69" s="22"/>
      <c r="Q69" s="22">
        <v>82</v>
      </c>
      <c r="R69" s="22"/>
      <c r="S69" s="22">
        <v>154</v>
      </c>
      <c r="T69" s="22"/>
      <c r="U69" s="22">
        <v>199</v>
      </c>
      <c r="V69" s="22">
        <f>195+12+9</f>
        <v>216</v>
      </c>
      <c r="W69" s="6"/>
      <c r="X69" s="6"/>
    </row>
    <row r="70" spans="1:24" ht="15.75">
      <c r="A70" s="39" t="s">
        <v>66</v>
      </c>
      <c r="B70" s="18">
        <f t="shared" si="0"/>
        <v>32402</v>
      </c>
      <c r="C70" s="22">
        <v>8655</v>
      </c>
      <c r="D70" s="22"/>
      <c r="E70" s="22">
        <v>16547</v>
      </c>
      <c r="F70" s="22"/>
      <c r="G70" s="22">
        <v>255</v>
      </c>
      <c r="H70" s="22"/>
      <c r="I70" s="22">
        <v>2765</v>
      </c>
      <c r="J70" s="22"/>
      <c r="K70" s="22">
        <v>217</v>
      </c>
      <c r="L70" s="22"/>
      <c r="M70" s="22">
        <v>435</v>
      </c>
      <c r="N70" s="6"/>
      <c r="O70" s="22">
        <v>1648</v>
      </c>
      <c r="P70" s="22"/>
      <c r="Q70" s="22">
        <v>114</v>
      </c>
      <c r="R70" s="22"/>
      <c r="S70" s="22">
        <v>262</v>
      </c>
      <c r="T70" s="22"/>
      <c r="U70" s="22">
        <v>461</v>
      </c>
      <c r="V70" s="22">
        <f>991+42+10</f>
        <v>1043</v>
      </c>
      <c r="W70" s="6"/>
      <c r="X70" s="6"/>
    </row>
    <row r="71" spans="1:24" ht="15.75">
      <c r="A71" s="39" t="s">
        <v>67</v>
      </c>
      <c r="B71" s="18">
        <f t="shared" si="0"/>
        <v>339931</v>
      </c>
      <c r="C71" s="22">
        <v>212833</v>
      </c>
      <c r="D71" s="22"/>
      <c r="E71" s="22">
        <v>90785</v>
      </c>
      <c r="F71" s="22"/>
      <c r="G71" s="22">
        <v>3295</v>
      </c>
      <c r="H71" s="22"/>
      <c r="I71" s="22">
        <v>10295</v>
      </c>
      <c r="J71" s="22"/>
      <c r="K71" s="22">
        <v>4692</v>
      </c>
      <c r="L71" s="22"/>
      <c r="M71" s="22">
        <v>3738</v>
      </c>
      <c r="N71" s="6"/>
      <c r="O71" s="22">
        <v>1892</v>
      </c>
      <c r="P71" s="22"/>
      <c r="Q71" s="22">
        <v>1865</v>
      </c>
      <c r="R71" s="22"/>
      <c r="S71" s="22">
        <v>1100</v>
      </c>
      <c r="T71" s="22"/>
      <c r="U71" s="22">
        <v>2576</v>
      </c>
      <c r="V71" s="22">
        <f>6529+331</f>
        <v>6860</v>
      </c>
      <c r="W71" s="6"/>
      <c r="X71" s="6"/>
    </row>
    <row r="72" spans="1:24" ht="15.75">
      <c r="A72" s="39" t="s">
        <v>68</v>
      </c>
      <c r="B72" s="18">
        <f t="shared" si="0"/>
        <v>13535</v>
      </c>
      <c r="C72" s="22">
        <v>2438</v>
      </c>
      <c r="D72" s="22"/>
      <c r="E72" s="22">
        <v>8703</v>
      </c>
      <c r="F72" s="22"/>
      <c r="G72" s="22">
        <v>73</v>
      </c>
      <c r="H72" s="22"/>
      <c r="I72" s="22">
        <v>1216</v>
      </c>
      <c r="J72" s="22"/>
      <c r="K72" s="22">
        <v>77</v>
      </c>
      <c r="L72" s="22"/>
      <c r="M72" s="22">
        <v>131</v>
      </c>
      <c r="N72" s="6"/>
      <c r="O72" s="22">
        <v>520</v>
      </c>
      <c r="P72" s="22"/>
      <c r="Q72" s="22">
        <v>24</v>
      </c>
      <c r="R72" s="22"/>
      <c r="S72" s="22">
        <v>78</v>
      </c>
      <c r="T72" s="22"/>
      <c r="U72" s="22">
        <v>103</v>
      </c>
      <c r="V72" s="22">
        <f>148+15+9</f>
        <v>172</v>
      </c>
      <c r="W72" s="6"/>
      <c r="X72" s="6"/>
    </row>
    <row r="73" spans="1:24" ht="15.75">
      <c r="A73" s="39" t="s">
        <v>69</v>
      </c>
      <c r="B73" s="18">
        <f t="shared" si="0"/>
        <v>8286</v>
      </c>
      <c r="C73" s="22">
        <v>2399</v>
      </c>
      <c r="D73" s="22"/>
      <c r="E73" s="22">
        <v>4386</v>
      </c>
      <c r="F73" s="22"/>
      <c r="G73" s="22">
        <v>55</v>
      </c>
      <c r="H73" s="22"/>
      <c r="I73" s="22">
        <v>560</v>
      </c>
      <c r="J73" s="22"/>
      <c r="K73" s="22">
        <v>63</v>
      </c>
      <c r="L73" s="22"/>
      <c r="M73" s="22">
        <v>110</v>
      </c>
      <c r="N73" s="6"/>
      <c r="O73" s="22">
        <v>401</v>
      </c>
      <c r="P73" s="22"/>
      <c r="Q73" s="22">
        <v>41</v>
      </c>
      <c r="R73" s="22"/>
      <c r="S73" s="22">
        <v>45</v>
      </c>
      <c r="T73" s="22"/>
      <c r="U73" s="22">
        <v>104</v>
      </c>
      <c r="V73" s="22">
        <f>85+34+3</f>
        <v>122</v>
      </c>
      <c r="W73" s="6"/>
      <c r="X73" s="6"/>
    </row>
    <row r="74" spans="1:24" ht="15.75">
      <c r="A74" s="25"/>
      <c r="B74" s="43"/>
      <c r="C74" s="43"/>
      <c r="D74" s="43"/>
      <c r="E74" s="43"/>
      <c r="F74" s="43"/>
      <c r="G74" s="43"/>
      <c r="H74" s="43"/>
      <c r="I74" s="44"/>
      <c r="J74" s="45"/>
      <c r="K74" s="45"/>
      <c r="L74" s="45"/>
      <c r="M74" s="45"/>
      <c r="N74" s="25"/>
      <c r="O74" s="25"/>
      <c r="P74" s="25"/>
      <c r="Q74" s="25"/>
      <c r="R74" s="25"/>
      <c r="S74" s="25"/>
      <c r="T74" s="25"/>
      <c r="U74" s="25"/>
      <c r="V74" s="25"/>
      <c r="W74" s="6"/>
      <c r="X74" s="6"/>
    </row>
    <row r="75" spans="1:24" ht="15.75">
      <c r="A75" s="59" t="s">
        <v>86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.75">
      <c r="A76" s="26"/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19"/>
      <c r="M76" s="1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</sheetData>
  <sheetProtection/>
  <hyperlinks>
    <hyperlink ref="A75" r:id="rId1" display="SOURCE:  New York State Board of Elections; www.elections.ny.gov (last viewed April 26, 2019)."/>
  </hyperlinks>
  <printOptions/>
  <pageMargins left="0.75" right="0.75" top="1" bottom="1" header="0.5" footer="0.5"/>
  <pageSetup fitToHeight="2" fitToWidth="1" horizontalDpi="600" verticalDpi="600" orientation="landscape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3" width="9.77734375" style="0" customWidth="1"/>
    <col min="4" max="4" width="1.77734375" style="0" customWidth="1"/>
    <col min="5" max="5" width="9.77734375" style="0" customWidth="1"/>
    <col min="6" max="6" width="1.77734375" style="0" customWidth="1"/>
    <col min="7" max="7" width="9.77734375" style="0" customWidth="1"/>
    <col min="8" max="8" width="1.77734375" style="0" customWidth="1"/>
    <col min="9" max="9" width="9.77734375" style="0" customWidth="1"/>
    <col min="10" max="10" width="1.77734375" style="0" customWidth="1"/>
    <col min="11" max="11" width="9.77734375" style="0" customWidth="1"/>
    <col min="12" max="12" width="1.77734375" style="0" customWidth="1"/>
    <col min="13" max="13" width="9.77734375" style="0" customWidth="1"/>
    <col min="14" max="14" width="1.77734375" style="0" customWidth="1"/>
    <col min="15" max="15" width="9.77734375" style="0" customWidth="1"/>
    <col min="16" max="16" width="1.77734375" style="0" customWidth="1"/>
    <col min="17" max="17" width="9.77734375" style="0" customWidth="1"/>
    <col min="18" max="18" width="1.77734375" style="0" customWidth="1"/>
    <col min="19" max="19" width="9.77734375" style="0" customWidth="1"/>
    <col min="20" max="20" width="1.77734375" style="0" customWidth="1"/>
  </cols>
  <sheetData>
    <row r="1" spans="1:26" ht="20.25">
      <c r="A1" s="2" t="s">
        <v>85</v>
      </c>
      <c r="B1" s="4"/>
      <c r="C1" s="4"/>
      <c r="D1" s="4"/>
      <c r="E1" s="4"/>
      <c r="F1" s="4"/>
      <c r="G1" s="4"/>
      <c r="H1" s="4"/>
      <c r="I1" s="3"/>
      <c r="J1" s="4"/>
      <c r="K1" s="5"/>
      <c r="L1" s="5"/>
      <c r="M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.25">
      <c r="A2" s="28" t="s">
        <v>73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9.25">
      <c r="A4" s="7"/>
      <c r="B4" s="8"/>
      <c r="C4" s="31" t="s">
        <v>75</v>
      </c>
      <c r="D4" s="8"/>
      <c r="E4" s="31" t="s">
        <v>87</v>
      </c>
      <c r="F4" s="8"/>
      <c r="G4" s="31" t="s">
        <v>75</v>
      </c>
      <c r="H4" s="8"/>
      <c r="I4" s="31" t="s">
        <v>87</v>
      </c>
      <c r="J4" s="8"/>
      <c r="K4" s="31" t="s">
        <v>75</v>
      </c>
      <c r="L4" s="8"/>
      <c r="M4" s="31" t="s">
        <v>88</v>
      </c>
      <c r="N4" s="9"/>
      <c r="O4" s="33" t="s">
        <v>89</v>
      </c>
      <c r="P4" s="9"/>
      <c r="Q4" s="31" t="s">
        <v>75</v>
      </c>
      <c r="R4" s="10"/>
      <c r="S4" s="33" t="s">
        <v>90</v>
      </c>
      <c r="T4" s="10"/>
      <c r="U4" s="31" t="s">
        <v>87</v>
      </c>
      <c r="V4" s="10"/>
      <c r="W4" s="6"/>
      <c r="X4" s="6"/>
      <c r="Y4" s="6"/>
      <c r="Z4" s="6"/>
    </row>
    <row r="5" spans="1:26" ht="43.5">
      <c r="A5" s="11" t="s">
        <v>1</v>
      </c>
      <c r="B5" s="29" t="s">
        <v>91</v>
      </c>
      <c r="C5" s="12" t="s">
        <v>71</v>
      </c>
      <c r="D5" s="12"/>
      <c r="E5" s="12" t="s">
        <v>2</v>
      </c>
      <c r="F5" s="12"/>
      <c r="G5" s="12" t="s">
        <v>0</v>
      </c>
      <c r="H5" s="12"/>
      <c r="I5" s="12" t="s">
        <v>3</v>
      </c>
      <c r="J5" s="12"/>
      <c r="K5" s="29" t="s">
        <v>92</v>
      </c>
      <c r="L5" s="12"/>
      <c r="M5" s="12" t="s">
        <v>70</v>
      </c>
      <c r="N5" s="13"/>
      <c r="O5" s="14" t="s">
        <v>4</v>
      </c>
      <c r="P5" s="13"/>
      <c r="Q5" s="38" t="s">
        <v>93</v>
      </c>
      <c r="R5" s="14"/>
      <c r="S5" s="14" t="s">
        <v>72</v>
      </c>
      <c r="T5" s="14"/>
      <c r="U5" s="38" t="s">
        <v>94</v>
      </c>
      <c r="V5" s="30" t="s">
        <v>96</v>
      </c>
      <c r="W5" s="6"/>
      <c r="X5" s="6"/>
      <c r="Y5" s="6"/>
      <c r="Z5" s="6"/>
    </row>
    <row r="6" spans="1:2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"/>
      <c r="O6" s="16"/>
      <c r="P6" s="16"/>
      <c r="Q6" s="16"/>
      <c r="R6" s="16"/>
      <c r="S6" s="6"/>
      <c r="T6" s="6"/>
      <c r="U6" s="6"/>
      <c r="V6" s="16"/>
      <c r="W6" s="6"/>
      <c r="X6" s="6"/>
      <c r="Y6" s="6"/>
      <c r="Z6" s="6"/>
    </row>
    <row r="7" spans="1:26" ht="15.75">
      <c r="A7" s="4" t="s">
        <v>5</v>
      </c>
      <c r="B7" s="17">
        <v>3924990</v>
      </c>
      <c r="C7" s="17">
        <v>1811672</v>
      </c>
      <c r="D7" s="5"/>
      <c r="E7" s="17">
        <v>1234951</v>
      </c>
      <c r="F7" s="17"/>
      <c r="G7" s="17">
        <v>77762</v>
      </c>
      <c r="H7" s="17"/>
      <c r="I7" s="17">
        <v>250634</v>
      </c>
      <c r="J7" s="17"/>
      <c r="K7" s="17">
        <v>126244</v>
      </c>
      <c r="L7" s="17"/>
      <c r="M7" s="17">
        <v>184419</v>
      </c>
      <c r="N7" s="6"/>
      <c r="O7" s="18">
        <f>+O9+O16</f>
        <v>16769</v>
      </c>
      <c r="P7" s="18"/>
      <c r="Q7" s="18">
        <f>+Q9+Q16</f>
        <v>53802</v>
      </c>
      <c r="R7" s="18"/>
      <c r="S7" s="18">
        <f>+S9+S16</f>
        <v>4963</v>
      </c>
      <c r="T7" s="18"/>
      <c r="U7" s="18">
        <f>+U9+U16</f>
        <v>51492</v>
      </c>
      <c r="V7" s="18">
        <f>+V9+V16</f>
        <v>112282</v>
      </c>
      <c r="W7" s="6"/>
      <c r="X7" s="6"/>
      <c r="Y7" s="6"/>
      <c r="Z7" s="6"/>
    </row>
    <row r="8" spans="1:26" ht="15.75">
      <c r="A8" s="4"/>
      <c r="B8" s="17"/>
      <c r="C8" s="17"/>
      <c r="D8" s="5"/>
      <c r="E8" s="17"/>
      <c r="F8" s="17"/>
      <c r="G8" s="17"/>
      <c r="H8" s="17"/>
      <c r="I8" s="17"/>
      <c r="J8" s="17"/>
      <c r="K8" s="17"/>
      <c r="L8" s="17"/>
      <c r="M8" s="17"/>
      <c r="N8" s="6"/>
      <c r="O8" s="18"/>
      <c r="P8" s="18"/>
      <c r="Q8" s="19"/>
      <c r="R8" s="19"/>
      <c r="S8" s="19"/>
      <c r="T8" s="19"/>
      <c r="U8" s="19"/>
      <c r="V8" s="18"/>
      <c r="W8" s="6"/>
      <c r="X8" s="6"/>
      <c r="Y8" s="6"/>
      <c r="Z8" s="6"/>
    </row>
    <row r="9" spans="1:26" ht="15.75">
      <c r="A9" s="4" t="s">
        <v>6</v>
      </c>
      <c r="B9" s="17">
        <v>1035932</v>
      </c>
      <c r="C9" s="17">
        <v>694498</v>
      </c>
      <c r="D9" s="5"/>
      <c r="E9" s="17">
        <v>148933</v>
      </c>
      <c r="F9" s="17"/>
      <c r="G9" s="17">
        <v>14308</v>
      </c>
      <c r="H9" s="17"/>
      <c r="I9" s="17">
        <v>26016</v>
      </c>
      <c r="J9" s="17"/>
      <c r="K9" s="17">
        <v>59435</v>
      </c>
      <c r="L9" s="17"/>
      <c r="M9" s="17">
        <v>48084</v>
      </c>
      <c r="N9" s="6"/>
      <c r="O9" s="18">
        <f>SUM(O10:O14)</f>
        <v>3695</v>
      </c>
      <c r="P9" s="18"/>
      <c r="Q9" s="18">
        <f>SUM(Q10:Q14)</f>
        <v>14670</v>
      </c>
      <c r="R9" s="19"/>
      <c r="S9" s="18">
        <f>SUM(S10:S14)</f>
        <v>915</v>
      </c>
      <c r="T9" s="18"/>
      <c r="U9" s="18">
        <f>SUM(U10:U14)</f>
        <v>2501</v>
      </c>
      <c r="V9" s="18">
        <f>SUM(V10:V14)</f>
        <v>22877</v>
      </c>
      <c r="W9" s="6"/>
      <c r="X9" s="6"/>
      <c r="Y9" s="6"/>
      <c r="Z9" s="6"/>
    </row>
    <row r="10" spans="1:26" ht="15.75">
      <c r="A10" s="20" t="s">
        <v>7</v>
      </c>
      <c r="B10" s="17">
        <v>141227</v>
      </c>
      <c r="C10" s="21">
        <v>113896</v>
      </c>
      <c r="D10" s="21"/>
      <c r="E10" s="21">
        <v>12737</v>
      </c>
      <c r="F10" s="21"/>
      <c r="G10" s="21">
        <v>1091</v>
      </c>
      <c r="H10" s="21"/>
      <c r="I10" s="21">
        <v>2282</v>
      </c>
      <c r="J10" s="21"/>
      <c r="K10" s="21">
        <v>4201</v>
      </c>
      <c r="L10" s="21"/>
      <c r="M10" s="21">
        <v>2922</v>
      </c>
      <c r="N10" s="6"/>
      <c r="O10" s="22">
        <v>293</v>
      </c>
      <c r="P10" s="22"/>
      <c r="Q10" s="22">
        <v>819</v>
      </c>
      <c r="R10" s="22"/>
      <c r="S10" s="22">
        <v>69</v>
      </c>
      <c r="T10" s="22"/>
      <c r="U10" s="22">
        <v>269</v>
      </c>
      <c r="V10" s="22">
        <v>2648</v>
      </c>
      <c r="W10" s="6"/>
      <c r="X10" s="6"/>
      <c r="Y10" s="6"/>
      <c r="Z10" s="6"/>
    </row>
    <row r="11" spans="1:26" ht="15.75">
      <c r="A11" s="20" t="s">
        <v>8</v>
      </c>
      <c r="B11" s="17">
        <v>307980</v>
      </c>
      <c r="C11" s="21">
        <v>207884</v>
      </c>
      <c r="D11" s="21"/>
      <c r="E11" s="21">
        <v>36753</v>
      </c>
      <c r="F11" s="21"/>
      <c r="G11" s="21">
        <v>3490</v>
      </c>
      <c r="H11" s="21"/>
      <c r="I11" s="21">
        <v>7335</v>
      </c>
      <c r="J11" s="21"/>
      <c r="K11" s="21">
        <v>21711</v>
      </c>
      <c r="L11" s="21"/>
      <c r="M11" s="21">
        <v>17569</v>
      </c>
      <c r="N11" s="6"/>
      <c r="O11" s="22">
        <v>993</v>
      </c>
      <c r="P11" s="22"/>
      <c r="Q11" s="22">
        <v>3272</v>
      </c>
      <c r="R11" s="22"/>
      <c r="S11" s="22">
        <v>263</v>
      </c>
      <c r="T11" s="22"/>
      <c r="U11" s="22">
        <v>638</v>
      </c>
      <c r="V11" s="22">
        <v>8072</v>
      </c>
      <c r="W11" s="6"/>
      <c r="X11" s="6"/>
      <c r="Y11" s="6"/>
      <c r="Z11" s="6"/>
    </row>
    <row r="12" spans="1:26" ht="15.75">
      <c r="A12" s="20" t="s">
        <v>9</v>
      </c>
      <c r="B12" s="17">
        <v>260813</v>
      </c>
      <c r="C12" s="21">
        <v>169743</v>
      </c>
      <c r="D12" s="21"/>
      <c r="E12" s="21">
        <v>29263</v>
      </c>
      <c r="F12" s="21"/>
      <c r="G12" s="21">
        <v>4369</v>
      </c>
      <c r="H12" s="21"/>
      <c r="I12" s="21">
        <v>2973</v>
      </c>
      <c r="J12" s="21"/>
      <c r="K12" s="21">
        <v>21625</v>
      </c>
      <c r="L12" s="21"/>
      <c r="M12" s="21">
        <v>17658</v>
      </c>
      <c r="N12" s="6"/>
      <c r="O12" s="22">
        <v>1180</v>
      </c>
      <c r="P12" s="22"/>
      <c r="Q12" s="22">
        <v>7343</v>
      </c>
      <c r="R12" s="22"/>
      <c r="S12" s="22">
        <v>159</v>
      </c>
      <c r="T12" s="22"/>
      <c r="U12" s="22">
        <v>420</v>
      </c>
      <c r="V12" s="22">
        <v>6080</v>
      </c>
      <c r="W12" s="6"/>
      <c r="X12" s="6"/>
      <c r="Y12" s="6"/>
      <c r="Z12" s="6"/>
    </row>
    <row r="13" spans="1:26" ht="15.75">
      <c r="A13" s="20" t="s">
        <v>10</v>
      </c>
      <c r="B13" s="17">
        <v>244720</v>
      </c>
      <c r="C13" s="21">
        <v>164672</v>
      </c>
      <c r="D13" s="21"/>
      <c r="E13" s="21">
        <v>41960</v>
      </c>
      <c r="F13" s="21"/>
      <c r="G13" s="21">
        <v>3277</v>
      </c>
      <c r="H13" s="21"/>
      <c r="I13" s="21">
        <v>7975</v>
      </c>
      <c r="J13" s="21"/>
      <c r="K13" s="21">
        <v>9378</v>
      </c>
      <c r="L13" s="21"/>
      <c r="M13" s="21">
        <v>8397</v>
      </c>
      <c r="N13" s="6"/>
      <c r="O13" s="22">
        <v>886</v>
      </c>
      <c r="P13" s="22"/>
      <c r="Q13" s="22">
        <v>2415</v>
      </c>
      <c r="R13" s="22"/>
      <c r="S13" s="22">
        <v>368</v>
      </c>
      <c r="T13" s="22"/>
      <c r="U13" s="22">
        <v>665</v>
      </c>
      <c r="V13" s="22">
        <v>4727</v>
      </c>
      <c r="W13" s="6"/>
      <c r="X13" s="6"/>
      <c r="Y13" s="6"/>
      <c r="Z13" s="6"/>
    </row>
    <row r="14" spans="1:26" ht="15.75">
      <c r="A14" s="20" t="s">
        <v>11</v>
      </c>
      <c r="B14" s="17">
        <v>81192</v>
      </c>
      <c r="C14" s="21">
        <v>38303</v>
      </c>
      <c r="D14" s="21"/>
      <c r="E14" s="21">
        <v>28220</v>
      </c>
      <c r="F14" s="21"/>
      <c r="G14" s="21">
        <v>2081</v>
      </c>
      <c r="H14" s="21"/>
      <c r="I14" s="21">
        <v>5451</v>
      </c>
      <c r="J14" s="21"/>
      <c r="K14" s="21">
        <v>2520</v>
      </c>
      <c r="L14" s="21"/>
      <c r="M14" s="21">
        <v>1538</v>
      </c>
      <c r="N14" s="6"/>
      <c r="O14" s="22">
        <v>343</v>
      </c>
      <c r="P14" s="22"/>
      <c r="Q14" s="22">
        <v>821</v>
      </c>
      <c r="R14" s="22"/>
      <c r="S14" s="22">
        <v>56</v>
      </c>
      <c r="T14" s="22"/>
      <c r="U14" s="22">
        <v>509</v>
      </c>
      <c r="V14" s="22">
        <v>1350</v>
      </c>
      <c r="W14" s="6"/>
      <c r="X14" s="6"/>
      <c r="Y14" s="6"/>
      <c r="Z14" s="6"/>
    </row>
    <row r="15" spans="1:26" ht="15.75">
      <c r="A15" s="5"/>
      <c r="B15" s="17"/>
      <c r="C15" s="17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6"/>
      <c r="O15" s="18"/>
      <c r="P15" s="18"/>
      <c r="Q15" s="19"/>
      <c r="R15" s="19"/>
      <c r="S15" s="19"/>
      <c r="T15" s="19"/>
      <c r="U15" s="19"/>
      <c r="V15" s="18"/>
      <c r="W15" s="6"/>
      <c r="X15" s="6"/>
      <c r="Y15" s="6"/>
      <c r="Z15" s="6"/>
    </row>
    <row r="16" spans="1:26" ht="15.75">
      <c r="A16" s="4" t="s">
        <v>12</v>
      </c>
      <c r="B16" s="17">
        <v>2889058</v>
      </c>
      <c r="C16" s="17">
        <v>1117174</v>
      </c>
      <c r="D16" s="5"/>
      <c r="E16" s="17">
        <v>1086018</v>
      </c>
      <c r="F16" s="17"/>
      <c r="G16" s="17">
        <v>63454</v>
      </c>
      <c r="H16" s="17"/>
      <c r="I16" s="17">
        <v>224618</v>
      </c>
      <c r="J16" s="17"/>
      <c r="K16" s="17">
        <v>66809</v>
      </c>
      <c r="L16" s="17"/>
      <c r="M16" s="17">
        <v>136335</v>
      </c>
      <c r="N16" s="6"/>
      <c r="O16" s="18">
        <f>SUM(O17:O73)</f>
        <v>13074</v>
      </c>
      <c r="P16" s="18"/>
      <c r="Q16" s="18">
        <f>SUM(Q17:Q73)</f>
        <v>39132</v>
      </c>
      <c r="R16" s="19"/>
      <c r="S16" s="18">
        <f>SUM(S17:S73)</f>
        <v>4048</v>
      </c>
      <c r="T16" s="18"/>
      <c r="U16" s="18">
        <f>SUM(U17:U73)</f>
        <v>48991</v>
      </c>
      <c r="V16" s="18">
        <f>SUM(V17:V73)</f>
        <v>89405</v>
      </c>
      <c r="W16" s="6"/>
      <c r="X16" s="6"/>
      <c r="Y16" s="6"/>
      <c r="Z16" s="6"/>
    </row>
    <row r="17" spans="1:26" ht="15.75">
      <c r="A17" s="20" t="s">
        <v>13</v>
      </c>
      <c r="B17" s="17">
        <v>89277</v>
      </c>
      <c r="C17" s="21">
        <v>32894</v>
      </c>
      <c r="D17" s="21"/>
      <c r="E17" s="21">
        <v>28511</v>
      </c>
      <c r="F17" s="21"/>
      <c r="G17" s="21">
        <v>1690</v>
      </c>
      <c r="H17" s="21"/>
      <c r="I17" s="21">
        <v>6008</v>
      </c>
      <c r="J17" s="21"/>
      <c r="K17" s="21">
        <v>2993</v>
      </c>
      <c r="L17" s="21"/>
      <c r="M17" s="21">
        <v>11033</v>
      </c>
      <c r="N17" s="6"/>
      <c r="O17" s="22">
        <v>1228</v>
      </c>
      <c r="P17" s="22"/>
      <c r="Q17" s="22">
        <v>921</v>
      </c>
      <c r="R17" s="22"/>
      <c r="S17" s="22">
        <v>128</v>
      </c>
      <c r="T17" s="22"/>
      <c r="U17" s="22">
        <v>542</v>
      </c>
      <c r="V17" s="22">
        <v>3329</v>
      </c>
      <c r="W17" s="6"/>
      <c r="X17" s="6"/>
      <c r="Y17" s="6"/>
      <c r="Z17" s="6"/>
    </row>
    <row r="18" spans="1:26" ht="15.75">
      <c r="A18" s="20" t="s">
        <v>14</v>
      </c>
      <c r="B18" s="17">
        <v>12294</v>
      </c>
      <c r="C18" s="21">
        <v>2726</v>
      </c>
      <c r="D18" s="21"/>
      <c r="E18" s="21">
        <v>7099</v>
      </c>
      <c r="F18" s="21"/>
      <c r="G18" s="21">
        <v>160</v>
      </c>
      <c r="H18" s="21"/>
      <c r="I18" s="21">
        <v>993</v>
      </c>
      <c r="J18" s="21"/>
      <c r="K18" s="21">
        <v>100</v>
      </c>
      <c r="L18" s="21"/>
      <c r="M18" s="21">
        <v>370</v>
      </c>
      <c r="N18" s="6"/>
      <c r="O18" s="22">
        <v>69</v>
      </c>
      <c r="P18" s="22"/>
      <c r="Q18" s="22">
        <v>50</v>
      </c>
      <c r="R18" s="22"/>
      <c r="S18" s="22">
        <v>13</v>
      </c>
      <c r="T18" s="22"/>
      <c r="U18" s="22">
        <v>301</v>
      </c>
      <c r="V18" s="22">
        <v>413</v>
      </c>
      <c r="W18" s="6"/>
      <c r="X18" s="6"/>
      <c r="Y18" s="6"/>
      <c r="Z18" s="6"/>
    </row>
    <row r="19" spans="1:26" ht="15.75">
      <c r="A19" s="20" t="s">
        <v>15</v>
      </c>
      <c r="B19" s="17">
        <v>53350</v>
      </c>
      <c r="C19" s="21">
        <v>23188</v>
      </c>
      <c r="D19" s="21"/>
      <c r="E19" s="21">
        <v>18643</v>
      </c>
      <c r="F19" s="21"/>
      <c r="G19" s="21">
        <v>1271</v>
      </c>
      <c r="H19" s="21"/>
      <c r="I19" s="21">
        <v>2869</v>
      </c>
      <c r="J19" s="21"/>
      <c r="K19" s="21">
        <v>1393</v>
      </c>
      <c r="L19" s="21"/>
      <c r="M19" s="21">
        <v>3027</v>
      </c>
      <c r="N19" s="6"/>
      <c r="O19" s="22">
        <v>274</v>
      </c>
      <c r="P19" s="22"/>
      <c r="Q19" s="22">
        <v>519</v>
      </c>
      <c r="R19" s="22"/>
      <c r="S19" s="22">
        <v>70</v>
      </c>
      <c r="T19" s="22"/>
      <c r="U19" s="22">
        <v>841</v>
      </c>
      <c r="V19" s="22">
        <v>1255</v>
      </c>
      <c r="W19" s="6"/>
      <c r="X19" s="6"/>
      <c r="Y19" s="6"/>
      <c r="Z19" s="6"/>
    </row>
    <row r="20" spans="1:26" ht="15.75">
      <c r="A20" s="20" t="s">
        <v>16</v>
      </c>
      <c r="B20" s="17">
        <v>20136</v>
      </c>
      <c r="C20" s="21">
        <v>5682</v>
      </c>
      <c r="D20" s="21"/>
      <c r="E20" s="21">
        <v>9583</v>
      </c>
      <c r="F20" s="21"/>
      <c r="G20" s="21">
        <v>443</v>
      </c>
      <c r="H20" s="21"/>
      <c r="I20" s="21">
        <v>1912</v>
      </c>
      <c r="J20" s="21"/>
      <c r="K20" s="21">
        <v>218</v>
      </c>
      <c r="L20" s="21"/>
      <c r="M20" s="21">
        <v>523</v>
      </c>
      <c r="N20" s="6"/>
      <c r="O20" s="22">
        <v>140</v>
      </c>
      <c r="P20" s="22"/>
      <c r="Q20" s="22">
        <v>82</v>
      </c>
      <c r="R20" s="22"/>
      <c r="S20" s="22">
        <v>46</v>
      </c>
      <c r="T20" s="22"/>
      <c r="U20" s="22">
        <v>390</v>
      </c>
      <c r="V20" s="22">
        <v>1117</v>
      </c>
      <c r="W20" s="6"/>
      <c r="X20" s="6"/>
      <c r="Y20" s="6"/>
      <c r="Z20" s="6"/>
    </row>
    <row r="21" spans="1:26" ht="15.75">
      <c r="A21" s="20" t="s">
        <v>17</v>
      </c>
      <c r="B21" s="17">
        <v>21818</v>
      </c>
      <c r="C21" s="21">
        <v>8224</v>
      </c>
      <c r="D21" s="21"/>
      <c r="E21" s="21">
        <v>8441</v>
      </c>
      <c r="F21" s="21"/>
      <c r="G21" s="21">
        <v>375</v>
      </c>
      <c r="H21" s="21"/>
      <c r="I21" s="21">
        <v>1711</v>
      </c>
      <c r="J21" s="21"/>
      <c r="K21" s="21">
        <v>427</v>
      </c>
      <c r="L21" s="21"/>
      <c r="M21" s="21">
        <v>1267</v>
      </c>
      <c r="N21" s="6"/>
      <c r="O21" s="22">
        <v>87</v>
      </c>
      <c r="P21" s="22"/>
      <c r="Q21" s="22">
        <v>151</v>
      </c>
      <c r="R21" s="22"/>
      <c r="S21" s="22">
        <v>31</v>
      </c>
      <c r="T21" s="22"/>
      <c r="U21" s="22">
        <v>418</v>
      </c>
      <c r="V21" s="22">
        <v>686</v>
      </c>
      <c r="W21" s="6"/>
      <c r="X21" s="6"/>
      <c r="Y21" s="6"/>
      <c r="Z21" s="6"/>
    </row>
    <row r="22" spans="1:26" ht="15.75">
      <c r="A22" s="20" t="s">
        <v>18</v>
      </c>
      <c r="B22" s="17">
        <v>35169</v>
      </c>
      <c r="C22" s="47">
        <v>11283</v>
      </c>
      <c r="D22" s="47"/>
      <c r="E22" s="47">
        <v>15964</v>
      </c>
      <c r="F22" s="47"/>
      <c r="G22" s="47">
        <v>1090</v>
      </c>
      <c r="H22" s="47"/>
      <c r="I22" s="47">
        <v>3139</v>
      </c>
      <c r="J22" s="47"/>
      <c r="K22" s="47">
        <v>584</v>
      </c>
      <c r="L22" s="47"/>
      <c r="M22" s="47">
        <v>1086</v>
      </c>
      <c r="N22" s="6"/>
      <c r="O22" s="40">
        <v>167</v>
      </c>
      <c r="P22" s="40"/>
      <c r="Q22" s="40">
        <v>206</v>
      </c>
      <c r="R22" s="40"/>
      <c r="S22" s="40">
        <v>51</v>
      </c>
      <c r="T22" s="40"/>
      <c r="U22" s="40">
        <v>668</v>
      </c>
      <c r="V22" s="41">
        <v>931</v>
      </c>
      <c r="W22" s="6"/>
      <c r="X22" s="6"/>
      <c r="Y22" s="6"/>
      <c r="Z22" s="6"/>
    </row>
    <row r="23" spans="1:26" ht="15.75">
      <c r="A23" s="20" t="s">
        <v>19</v>
      </c>
      <c r="B23" s="17">
        <v>23335</v>
      </c>
      <c r="C23" s="21">
        <v>7721</v>
      </c>
      <c r="D23" s="21"/>
      <c r="E23" s="21">
        <v>11489</v>
      </c>
      <c r="F23" s="21"/>
      <c r="G23" s="21">
        <v>373</v>
      </c>
      <c r="H23" s="21"/>
      <c r="I23" s="21">
        <v>1489</v>
      </c>
      <c r="J23" s="21"/>
      <c r="K23" s="21">
        <v>314</v>
      </c>
      <c r="L23" s="21"/>
      <c r="M23" s="21">
        <v>592</v>
      </c>
      <c r="N23" s="6"/>
      <c r="O23" s="22">
        <v>79</v>
      </c>
      <c r="P23" s="22"/>
      <c r="Q23" s="22">
        <v>127</v>
      </c>
      <c r="R23" s="22"/>
      <c r="S23" s="22">
        <v>19</v>
      </c>
      <c r="T23" s="22"/>
      <c r="U23" s="22">
        <v>562</v>
      </c>
      <c r="V23" s="22">
        <v>570</v>
      </c>
      <c r="W23" s="6"/>
      <c r="X23" s="6"/>
      <c r="Y23" s="6"/>
      <c r="Z23" s="6"/>
    </row>
    <row r="24" spans="1:26" ht="15.75">
      <c r="A24" s="20" t="s">
        <v>20</v>
      </c>
      <c r="B24" s="17">
        <v>12268</v>
      </c>
      <c r="C24" s="21">
        <v>3845</v>
      </c>
      <c r="D24" s="21"/>
      <c r="E24" s="21">
        <v>5809</v>
      </c>
      <c r="F24" s="21"/>
      <c r="G24" s="21">
        <v>224</v>
      </c>
      <c r="H24" s="21"/>
      <c r="I24" s="21">
        <v>657</v>
      </c>
      <c r="J24" s="21"/>
      <c r="K24" s="21">
        <v>202</v>
      </c>
      <c r="L24" s="21"/>
      <c r="M24" s="21">
        <v>738</v>
      </c>
      <c r="N24" s="6"/>
      <c r="O24" s="22">
        <v>79</v>
      </c>
      <c r="P24" s="22"/>
      <c r="Q24" s="22">
        <v>85</v>
      </c>
      <c r="R24" s="22"/>
      <c r="S24" s="22">
        <v>16</v>
      </c>
      <c r="T24" s="22"/>
      <c r="U24" s="22">
        <v>318</v>
      </c>
      <c r="V24" s="22">
        <v>295</v>
      </c>
      <c r="W24" s="6"/>
      <c r="X24" s="6"/>
      <c r="Y24" s="6"/>
      <c r="Z24" s="6"/>
    </row>
    <row r="25" spans="1:26" ht="15.75">
      <c r="A25" s="20" t="s">
        <v>21</v>
      </c>
      <c r="B25" s="17">
        <v>20311</v>
      </c>
      <c r="C25" s="21">
        <v>9291</v>
      </c>
      <c r="D25" s="21"/>
      <c r="E25" s="21">
        <v>6209</v>
      </c>
      <c r="F25" s="21"/>
      <c r="G25" s="21">
        <v>697</v>
      </c>
      <c r="H25" s="21"/>
      <c r="I25" s="21">
        <v>1124</v>
      </c>
      <c r="J25" s="21"/>
      <c r="K25" s="21">
        <v>604</v>
      </c>
      <c r="L25" s="21"/>
      <c r="M25" s="21">
        <v>751</v>
      </c>
      <c r="N25" s="6"/>
      <c r="O25" s="22">
        <v>96</v>
      </c>
      <c r="P25" s="22"/>
      <c r="Q25" s="22">
        <v>217</v>
      </c>
      <c r="R25" s="22"/>
      <c r="S25" s="22">
        <v>41</v>
      </c>
      <c r="T25" s="22"/>
      <c r="U25" s="22">
        <v>364</v>
      </c>
      <c r="V25" s="22">
        <v>917</v>
      </c>
      <c r="W25" s="6"/>
      <c r="X25" s="6"/>
      <c r="Y25" s="6"/>
      <c r="Z25" s="6"/>
    </row>
    <row r="26" spans="1:26" ht="15.75">
      <c r="A26" s="20" t="s">
        <v>22</v>
      </c>
      <c r="B26" s="17">
        <v>21279</v>
      </c>
      <c r="C26" s="21">
        <v>6916</v>
      </c>
      <c r="D26" s="21"/>
      <c r="E26" s="21">
        <v>7706</v>
      </c>
      <c r="F26" s="21"/>
      <c r="G26" s="21">
        <v>604</v>
      </c>
      <c r="H26" s="21"/>
      <c r="I26" s="21">
        <v>1711</v>
      </c>
      <c r="J26" s="21"/>
      <c r="K26" s="21">
        <v>659</v>
      </c>
      <c r="L26" s="21"/>
      <c r="M26" s="21">
        <v>2160</v>
      </c>
      <c r="N26" s="6"/>
      <c r="O26" s="22">
        <v>112</v>
      </c>
      <c r="P26" s="22"/>
      <c r="Q26" s="22">
        <v>224</v>
      </c>
      <c r="R26" s="22"/>
      <c r="S26" s="22">
        <v>26</v>
      </c>
      <c r="T26" s="22"/>
      <c r="U26" s="22">
        <v>355</v>
      </c>
      <c r="V26" s="22">
        <v>806</v>
      </c>
      <c r="W26" s="6"/>
      <c r="X26" s="6"/>
      <c r="Y26" s="6"/>
      <c r="Z26" s="6"/>
    </row>
    <row r="27" spans="1:26" ht="15.75">
      <c r="A27" s="20" t="s">
        <v>23</v>
      </c>
      <c r="B27" s="17">
        <v>11983</v>
      </c>
      <c r="C27" s="21">
        <v>3859</v>
      </c>
      <c r="D27" s="21"/>
      <c r="E27" s="21">
        <v>5290</v>
      </c>
      <c r="F27" s="21"/>
      <c r="G27" s="21">
        <v>194</v>
      </c>
      <c r="H27" s="21"/>
      <c r="I27" s="21">
        <v>856</v>
      </c>
      <c r="J27" s="21"/>
      <c r="K27" s="21">
        <v>236</v>
      </c>
      <c r="L27" s="21"/>
      <c r="M27" s="21">
        <v>840</v>
      </c>
      <c r="N27" s="6"/>
      <c r="O27" s="42">
        <v>78</v>
      </c>
      <c r="P27" s="42"/>
      <c r="Q27" s="42">
        <v>107</v>
      </c>
      <c r="R27" s="42"/>
      <c r="S27" s="42">
        <v>18</v>
      </c>
      <c r="T27" s="42"/>
      <c r="U27" s="42">
        <v>276</v>
      </c>
      <c r="V27" s="22">
        <v>229</v>
      </c>
      <c r="W27" s="6"/>
      <c r="X27" s="6"/>
      <c r="Y27" s="6"/>
      <c r="Z27" s="6"/>
    </row>
    <row r="28" spans="1:26" ht="15.75">
      <c r="A28" s="20" t="s">
        <v>24</v>
      </c>
      <c r="B28" s="17">
        <v>13052</v>
      </c>
      <c r="C28" s="21">
        <v>3760</v>
      </c>
      <c r="D28" s="21"/>
      <c r="E28" s="21">
        <v>6225</v>
      </c>
      <c r="F28" s="21"/>
      <c r="G28" s="21">
        <v>188</v>
      </c>
      <c r="H28" s="21"/>
      <c r="I28" s="21">
        <v>899</v>
      </c>
      <c r="J28" s="21"/>
      <c r="K28" s="21">
        <v>277</v>
      </c>
      <c r="L28" s="21"/>
      <c r="M28" s="21">
        <v>845</v>
      </c>
      <c r="N28" s="6"/>
      <c r="O28" s="22">
        <v>84</v>
      </c>
      <c r="P28" s="22"/>
      <c r="Q28" s="22">
        <v>116</v>
      </c>
      <c r="R28" s="22"/>
      <c r="S28" s="22">
        <v>21</v>
      </c>
      <c r="T28" s="22"/>
      <c r="U28" s="22">
        <v>322</v>
      </c>
      <c r="V28" s="22">
        <v>315</v>
      </c>
      <c r="W28" s="6"/>
      <c r="X28" s="6"/>
      <c r="Y28" s="6"/>
      <c r="Z28" s="6"/>
    </row>
    <row r="29" spans="1:26" ht="15.75">
      <c r="A29" s="20" t="s">
        <v>25</v>
      </c>
      <c r="B29" s="17">
        <v>77738</v>
      </c>
      <c r="C29" s="21">
        <v>28400</v>
      </c>
      <c r="D29" s="21"/>
      <c r="E29" s="21">
        <v>29553</v>
      </c>
      <c r="F29" s="21"/>
      <c r="G29" s="21">
        <v>1501</v>
      </c>
      <c r="H29" s="21"/>
      <c r="I29" s="21">
        <v>6698</v>
      </c>
      <c r="J29" s="21"/>
      <c r="K29" s="21">
        <v>2202</v>
      </c>
      <c r="L29" s="21"/>
      <c r="M29" s="21">
        <v>3802</v>
      </c>
      <c r="N29" s="6"/>
      <c r="O29" s="22">
        <v>238</v>
      </c>
      <c r="P29" s="22"/>
      <c r="Q29" s="22">
        <v>1203</v>
      </c>
      <c r="R29" s="22"/>
      <c r="S29" s="22">
        <v>210</v>
      </c>
      <c r="T29" s="22"/>
      <c r="U29" s="22">
        <v>1581</v>
      </c>
      <c r="V29" s="22">
        <v>2350</v>
      </c>
      <c r="W29" s="6"/>
      <c r="X29" s="6"/>
      <c r="Y29" s="6"/>
      <c r="Z29" s="6"/>
    </row>
    <row r="30" spans="1:26" ht="15.75">
      <c r="A30" s="20" t="s">
        <v>26</v>
      </c>
      <c r="B30" s="17">
        <v>246048</v>
      </c>
      <c r="C30" s="21">
        <v>107943</v>
      </c>
      <c r="D30" s="21"/>
      <c r="E30" s="21">
        <v>73849</v>
      </c>
      <c r="F30" s="21"/>
      <c r="G30" s="21">
        <v>8650</v>
      </c>
      <c r="H30" s="21"/>
      <c r="I30" s="21">
        <v>25752</v>
      </c>
      <c r="J30" s="21"/>
      <c r="K30" s="21">
        <v>6994</v>
      </c>
      <c r="L30" s="21"/>
      <c r="M30" s="21">
        <v>8691</v>
      </c>
      <c r="N30" s="6"/>
      <c r="O30" s="22">
        <v>1270</v>
      </c>
      <c r="P30" s="22"/>
      <c r="Q30" s="22">
        <v>2030</v>
      </c>
      <c r="R30" s="22"/>
      <c r="S30" s="22">
        <v>341</v>
      </c>
      <c r="T30" s="22"/>
      <c r="U30" s="22">
        <v>4200</v>
      </c>
      <c r="V30" s="22">
        <v>6328</v>
      </c>
      <c r="W30" s="6"/>
      <c r="X30" s="6"/>
      <c r="Y30" s="6"/>
      <c r="Z30" s="6"/>
    </row>
    <row r="31" spans="1:26" ht="15.75">
      <c r="A31" s="20" t="s">
        <v>27</v>
      </c>
      <c r="B31" s="17">
        <v>11479</v>
      </c>
      <c r="C31" s="21">
        <v>4971</v>
      </c>
      <c r="D31" s="21"/>
      <c r="E31" s="21">
        <v>3786</v>
      </c>
      <c r="F31" s="21"/>
      <c r="G31" s="21">
        <v>351</v>
      </c>
      <c r="H31" s="21"/>
      <c r="I31" s="21">
        <v>466</v>
      </c>
      <c r="J31" s="21"/>
      <c r="K31" s="21">
        <v>266</v>
      </c>
      <c r="L31" s="21"/>
      <c r="M31" s="21">
        <v>569</v>
      </c>
      <c r="N31" s="6"/>
      <c r="O31" s="22">
        <v>58</v>
      </c>
      <c r="P31" s="22"/>
      <c r="Q31" s="22">
        <v>134</v>
      </c>
      <c r="R31" s="22"/>
      <c r="S31" s="22">
        <v>14</v>
      </c>
      <c r="T31" s="22"/>
      <c r="U31" s="22">
        <v>170</v>
      </c>
      <c r="V31" s="22">
        <v>694</v>
      </c>
      <c r="W31" s="6"/>
      <c r="X31" s="6"/>
      <c r="Y31" s="6"/>
      <c r="Z31" s="6"/>
    </row>
    <row r="32" spans="1:26" ht="15.75">
      <c r="A32" s="20" t="s">
        <v>28</v>
      </c>
      <c r="B32" s="17">
        <v>10779</v>
      </c>
      <c r="C32" s="21">
        <v>4550</v>
      </c>
      <c r="D32" s="21"/>
      <c r="E32" s="21">
        <v>4006</v>
      </c>
      <c r="F32" s="21"/>
      <c r="G32" s="21">
        <v>237</v>
      </c>
      <c r="H32" s="21"/>
      <c r="I32" s="21">
        <v>526</v>
      </c>
      <c r="J32" s="21"/>
      <c r="K32" s="21">
        <v>172</v>
      </c>
      <c r="L32" s="21"/>
      <c r="M32" s="21">
        <v>514</v>
      </c>
      <c r="N32" s="6"/>
      <c r="O32" s="22">
        <v>59</v>
      </c>
      <c r="P32" s="22"/>
      <c r="Q32" s="22">
        <v>98</v>
      </c>
      <c r="R32" s="22"/>
      <c r="S32" s="22">
        <v>17</v>
      </c>
      <c r="T32" s="22"/>
      <c r="U32" s="22">
        <v>166</v>
      </c>
      <c r="V32" s="22">
        <v>434</v>
      </c>
      <c r="W32" s="6"/>
      <c r="X32" s="6"/>
      <c r="Y32" s="6"/>
      <c r="Z32" s="6"/>
    </row>
    <row r="33" spans="1:26" ht="15.75">
      <c r="A33" s="20" t="s">
        <v>29</v>
      </c>
      <c r="B33" s="17">
        <v>13941</v>
      </c>
      <c r="C33" s="21">
        <v>3580</v>
      </c>
      <c r="D33" s="21"/>
      <c r="E33" s="21">
        <v>7425</v>
      </c>
      <c r="F33" s="21"/>
      <c r="G33" s="21">
        <v>163</v>
      </c>
      <c r="H33" s="21"/>
      <c r="I33" s="21">
        <v>1151</v>
      </c>
      <c r="J33" s="21"/>
      <c r="K33" s="21">
        <v>148</v>
      </c>
      <c r="L33" s="21"/>
      <c r="M33" s="21">
        <v>610</v>
      </c>
      <c r="N33" s="6"/>
      <c r="O33" s="22">
        <v>83</v>
      </c>
      <c r="P33" s="22"/>
      <c r="Q33" s="22">
        <v>73</v>
      </c>
      <c r="R33" s="22"/>
      <c r="S33" s="22">
        <v>20</v>
      </c>
      <c r="T33" s="22"/>
      <c r="U33" s="22">
        <v>331</v>
      </c>
      <c r="V33" s="22">
        <v>357</v>
      </c>
      <c r="W33" s="6"/>
      <c r="X33" s="6"/>
      <c r="Y33" s="6"/>
      <c r="Z33" s="6"/>
    </row>
    <row r="34" spans="1:26" ht="15.75">
      <c r="A34" s="20" t="s">
        <v>30</v>
      </c>
      <c r="B34" s="17">
        <v>16533</v>
      </c>
      <c r="C34" s="21">
        <v>3746</v>
      </c>
      <c r="D34" s="21"/>
      <c r="E34" s="21">
        <v>8832</v>
      </c>
      <c r="F34" s="21"/>
      <c r="G34" s="21">
        <v>288</v>
      </c>
      <c r="H34" s="21"/>
      <c r="I34" s="21">
        <v>2066</v>
      </c>
      <c r="J34" s="21"/>
      <c r="K34" s="21">
        <v>162</v>
      </c>
      <c r="L34" s="21"/>
      <c r="M34" s="21">
        <v>373</v>
      </c>
      <c r="N34" s="6"/>
      <c r="O34" s="22">
        <v>154</v>
      </c>
      <c r="P34" s="22"/>
      <c r="Q34" s="22">
        <v>89</v>
      </c>
      <c r="R34" s="22"/>
      <c r="S34" s="22">
        <v>25</v>
      </c>
      <c r="T34" s="22"/>
      <c r="U34" s="22">
        <v>422</v>
      </c>
      <c r="V34" s="22">
        <v>376</v>
      </c>
      <c r="W34" s="6"/>
      <c r="X34" s="6"/>
      <c r="Y34" s="6"/>
      <c r="Z34" s="6"/>
    </row>
    <row r="35" spans="1:26" ht="15.75">
      <c r="A35" s="20" t="s">
        <v>31</v>
      </c>
      <c r="B35" s="17">
        <v>15946</v>
      </c>
      <c r="C35" s="21">
        <v>4144</v>
      </c>
      <c r="D35" s="21"/>
      <c r="E35" s="21">
        <v>7271</v>
      </c>
      <c r="F35" s="21"/>
      <c r="G35" s="21">
        <v>319</v>
      </c>
      <c r="H35" s="21"/>
      <c r="I35" s="21">
        <v>1608</v>
      </c>
      <c r="J35" s="21"/>
      <c r="K35" s="21">
        <v>362</v>
      </c>
      <c r="L35" s="21"/>
      <c r="M35" s="21">
        <v>1009</v>
      </c>
      <c r="N35" s="6"/>
      <c r="O35" s="22">
        <v>61</v>
      </c>
      <c r="P35" s="22"/>
      <c r="Q35" s="22">
        <v>95</v>
      </c>
      <c r="R35" s="22"/>
      <c r="S35" s="22">
        <v>19</v>
      </c>
      <c r="T35" s="22"/>
      <c r="U35" s="22">
        <v>296</v>
      </c>
      <c r="V35" s="22">
        <v>762</v>
      </c>
      <c r="W35" s="6"/>
      <c r="X35" s="6"/>
      <c r="Y35" s="6"/>
      <c r="Z35" s="6"/>
    </row>
    <row r="36" spans="1:26" ht="15.75">
      <c r="A36" s="20" t="s">
        <v>32</v>
      </c>
      <c r="B36" s="17">
        <v>2480</v>
      </c>
      <c r="C36" s="21">
        <v>573</v>
      </c>
      <c r="D36" s="21"/>
      <c r="E36" s="21">
        <v>1377</v>
      </c>
      <c r="F36" s="21"/>
      <c r="G36" s="21">
        <v>23</v>
      </c>
      <c r="H36" s="21"/>
      <c r="I36" s="21">
        <v>193</v>
      </c>
      <c r="J36" s="21"/>
      <c r="K36" s="21">
        <v>28</v>
      </c>
      <c r="L36" s="21"/>
      <c r="M36" s="21">
        <v>112</v>
      </c>
      <c r="N36" s="6"/>
      <c r="O36" s="22">
        <v>20</v>
      </c>
      <c r="P36" s="22"/>
      <c r="Q36" s="22">
        <v>23</v>
      </c>
      <c r="R36" s="22"/>
      <c r="S36" s="22">
        <v>3</v>
      </c>
      <c r="T36" s="22"/>
      <c r="U36" s="22">
        <v>41</v>
      </c>
      <c r="V36" s="22">
        <v>87</v>
      </c>
      <c r="W36" s="6"/>
      <c r="X36" s="6"/>
      <c r="Y36" s="6"/>
      <c r="Z36" s="6"/>
    </row>
    <row r="37" spans="1:26" ht="15.75">
      <c r="A37" s="20" t="s">
        <v>33</v>
      </c>
      <c r="B37" s="17">
        <v>15567</v>
      </c>
      <c r="C37" s="21">
        <v>4770</v>
      </c>
      <c r="D37" s="21"/>
      <c r="E37" s="21">
        <v>7340</v>
      </c>
      <c r="F37" s="21"/>
      <c r="G37" s="21">
        <v>253</v>
      </c>
      <c r="H37" s="21"/>
      <c r="I37" s="21">
        <v>1106</v>
      </c>
      <c r="J37" s="21"/>
      <c r="K37" s="21">
        <v>214</v>
      </c>
      <c r="L37" s="21"/>
      <c r="M37" s="21">
        <v>911</v>
      </c>
      <c r="N37" s="6"/>
      <c r="O37" s="22">
        <v>106</v>
      </c>
      <c r="P37" s="22"/>
      <c r="Q37" s="22">
        <v>88</v>
      </c>
      <c r="R37" s="22"/>
      <c r="S37" s="22">
        <v>44</v>
      </c>
      <c r="T37" s="22"/>
      <c r="U37" s="22">
        <v>309</v>
      </c>
      <c r="V37" s="22">
        <v>426</v>
      </c>
      <c r="W37" s="6"/>
      <c r="X37" s="6"/>
      <c r="Y37" s="6"/>
      <c r="Z37" s="6"/>
    </row>
    <row r="38" spans="1:26" ht="15.75">
      <c r="A38" s="20" t="s">
        <v>34</v>
      </c>
      <c r="B38" s="17">
        <v>25044</v>
      </c>
      <c r="C38" s="21">
        <v>9466</v>
      </c>
      <c r="D38" s="21"/>
      <c r="E38" s="21">
        <v>10075</v>
      </c>
      <c r="F38" s="21"/>
      <c r="G38" s="21">
        <v>572</v>
      </c>
      <c r="H38" s="21"/>
      <c r="I38" s="21">
        <v>1338</v>
      </c>
      <c r="J38" s="21"/>
      <c r="K38" s="21">
        <v>487</v>
      </c>
      <c r="L38" s="21"/>
      <c r="M38" s="21">
        <v>970</v>
      </c>
      <c r="N38" s="6"/>
      <c r="O38" s="22">
        <v>119</v>
      </c>
      <c r="P38" s="22"/>
      <c r="Q38" s="22">
        <v>175</v>
      </c>
      <c r="R38" s="22"/>
      <c r="S38" s="22">
        <v>49</v>
      </c>
      <c r="T38" s="22"/>
      <c r="U38" s="22">
        <v>440</v>
      </c>
      <c r="V38" s="22">
        <v>1353</v>
      </c>
      <c r="W38" s="6"/>
      <c r="X38" s="6"/>
      <c r="Y38" s="6"/>
      <c r="Z38" s="6"/>
    </row>
    <row r="39" spans="1:26" ht="15.75">
      <c r="A39" s="20" t="s">
        <v>35</v>
      </c>
      <c r="B39" s="17">
        <v>7009</v>
      </c>
      <c r="C39" s="21">
        <v>2106</v>
      </c>
      <c r="D39" s="21"/>
      <c r="E39" s="21">
        <v>3375</v>
      </c>
      <c r="F39" s="21"/>
      <c r="G39" s="21">
        <v>120</v>
      </c>
      <c r="H39" s="21"/>
      <c r="I39" s="21">
        <v>538</v>
      </c>
      <c r="J39" s="21"/>
      <c r="K39" s="21">
        <v>83</v>
      </c>
      <c r="L39" s="21"/>
      <c r="M39" s="21">
        <v>320</v>
      </c>
      <c r="N39" s="6"/>
      <c r="O39" s="22">
        <v>38</v>
      </c>
      <c r="P39" s="22"/>
      <c r="Q39" s="22">
        <v>34</v>
      </c>
      <c r="R39" s="22"/>
      <c r="S39" s="22">
        <v>18</v>
      </c>
      <c r="T39" s="22"/>
      <c r="U39" s="22">
        <v>160</v>
      </c>
      <c r="V39" s="22">
        <v>217</v>
      </c>
      <c r="W39" s="6"/>
      <c r="X39" s="6"/>
      <c r="Y39" s="6"/>
      <c r="Z39" s="6"/>
    </row>
    <row r="40" spans="1:26" ht="15.75">
      <c r="A40" s="20" t="s">
        <v>36</v>
      </c>
      <c r="B40" s="17">
        <v>18797</v>
      </c>
      <c r="C40" s="21">
        <v>4421</v>
      </c>
      <c r="D40" s="21"/>
      <c r="E40" s="21">
        <v>10422</v>
      </c>
      <c r="F40" s="21"/>
      <c r="G40" s="21">
        <v>204</v>
      </c>
      <c r="H40" s="21"/>
      <c r="I40" s="21">
        <v>1813</v>
      </c>
      <c r="J40" s="21"/>
      <c r="K40" s="21">
        <v>255</v>
      </c>
      <c r="L40" s="21"/>
      <c r="M40" s="21">
        <v>665</v>
      </c>
      <c r="N40" s="6"/>
      <c r="O40" s="22">
        <v>99</v>
      </c>
      <c r="P40" s="22"/>
      <c r="Q40" s="22">
        <v>105</v>
      </c>
      <c r="R40" s="22"/>
      <c r="S40" s="22">
        <v>29</v>
      </c>
      <c r="T40" s="22"/>
      <c r="U40" s="22">
        <v>428</v>
      </c>
      <c r="V40" s="22">
        <v>356</v>
      </c>
      <c r="W40" s="6"/>
      <c r="X40" s="6"/>
      <c r="Y40" s="6"/>
      <c r="Z40" s="6"/>
    </row>
    <row r="41" spans="1:26" ht="15.75">
      <c r="A41" s="20" t="s">
        <v>37</v>
      </c>
      <c r="B41" s="17">
        <v>18771</v>
      </c>
      <c r="C41" s="21">
        <v>6144</v>
      </c>
      <c r="D41" s="21"/>
      <c r="E41" s="21">
        <v>7583</v>
      </c>
      <c r="F41" s="21"/>
      <c r="G41" s="21">
        <v>425</v>
      </c>
      <c r="H41" s="21"/>
      <c r="I41" s="21">
        <v>1704</v>
      </c>
      <c r="J41" s="21"/>
      <c r="K41" s="21">
        <v>361</v>
      </c>
      <c r="L41" s="21"/>
      <c r="M41" s="21">
        <v>1387</v>
      </c>
      <c r="N41" s="6"/>
      <c r="O41" s="22">
        <v>108</v>
      </c>
      <c r="P41" s="22"/>
      <c r="Q41" s="22">
        <v>205</v>
      </c>
      <c r="R41" s="22"/>
      <c r="S41" s="22">
        <v>29</v>
      </c>
      <c r="T41" s="22"/>
      <c r="U41" s="22">
        <v>369</v>
      </c>
      <c r="V41" s="22">
        <v>456</v>
      </c>
      <c r="W41" s="6"/>
      <c r="X41" s="6"/>
      <c r="Y41" s="6"/>
      <c r="Z41" s="6"/>
    </row>
    <row r="42" spans="1:26" ht="15.75">
      <c r="A42" s="20" t="s">
        <v>38</v>
      </c>
      <c r="B42" s="17">
        <v>205765</v>
      </c>
      <c r="C42" s="21">
        <v>83735</v>
      </c>
      <c r="D42" s="21"/>
      <c r="E42" s="21">
        <v>74945</v>
      </c>
      <c r="F42" s="21"/>
      <c r="G42" s="21">
        <v>4344</v>
      </c>
      <c r="H42" s="21"/>
      <c r="I42" s="21">
        <v>17934</v>
      </c>
      <c r="J42" s="21"/>
      <c r="K42" s="21">
        <v>4451</v>
      </c>
      <c r="L42" s="21"/>
      <c r="M42" s="21">
        <v>8518</v>
      </c>
      <c r="N42" s="6"/>
      <c r="O42" s="22">
        <v>1200</v>
      </c>
      <c r="P42" s="22"/>
      <c r="Q42" s="22">
        <v>2065</v>
      </c>
      <c r="R42" s="22"/>
      <c r="S42" s="22">
        <v>233</v>
      </c>
      <c r="T42" s="22"/>
      <c r="U42" s="22">
        <v>4054</v>
      </c>
      <c r="V42" s="22">
        <v>4286</v>
      </c>
      <c r="W42" s="6"/>
      <c r="X42" s="6"/>
      <c r="Y42" s="6"/>
      <c r="Z42" s="6"/>
    </row>
    <row r="43" spans="1:26" ht="15.75">
      <c r="A43" s="20" t="s">
        <v>39</v>
      </c>
      <c r="B43" s="17">
        <v>13312</v>
      </c>
      <c r="C43" s="21">
        <v>3984</v>
      </c>
      <c r="D43" s="21"/>
      <c r="E43" s="21">
        <v>5978</v>
      </c>
      <c r="F43" s="21"/>
      <c r="G43" s="21">
        <v>223</v>
      </c>
      <c r="H43" s="21"/>
      <c r="I43" s="21">
        <v>1341</v>
      </c>
      <c r="J43" s="21"/>
      <c r="K43" s="21">
        <v>177</v>
      </c>
      <c r="L43" s="21"/>
      <c r="M43" s="21">
        <v>630</v>
      </c>
      <c r="N43" s="6"/>
      <c r="O43" s="22">
        <v>83</v>
      </c>
      <c r="P43" s="22"/>
      <c r="Q43" s="22">
        <v>80</v>
      </c>
      <c r="R43" s="22"/>
      <c r="S43" s="22">
        <v>27</v>
      </c>
      <c r="T43" s="22"/>
      <c r="U43" s="22">
        <v>215</v>
      </c>
      <c r="V43" s="22">
        <v>574</v>
      </c>
      <c r="W43" s="6"/>
      <c r="X43" s="6"/>
      <c r="Y43" s="6"/>
      <c r="Z43" s="6"/>
    </row>
    <row r="44" spans="1:26" ht="15.75">
      <c r="A44" s="20" t="s">
        <v>40</v>
      </c>
      <c r="B44" s="17">
        <v>326210</v>
      </c>
      <c r="C44" s="21">
        <v>150507</v>
      </c>
      <c r="D44" s="21"/>
      <c r="E44" s="21">
        <v>119128</v>
      </c>
      <c r="F44" s="21"/>
      <c r="G44" s="21">
        <v>4975</v>
      </c>
      <c r="H44" s="21"/>
      <c r="I44" s="21">
        <v>18149</v>
      </c>
      <c r="J44" s="21"/>
      <c r="K44" s="21">
        <v>6859</v>
      </c>
      <c r="L44" s="21"/>
      <c r="M44" s="21">
        <v>7986</v>
      </c>
      <c r="N44" s="6"/>
      <c r="O44" s="22">
        <v>798</v>
      </c>
      <c r="P44" s="22"/>
      <c r="Q44" s="22">
        <v>6229</v>
      </c>
      <c r="R44" s="22"/>
      <c r="S44" s="22">
        <v>752</v>
      </c>
      <c r="T44" s="22"/>
      <c r="U44" s="22">
        <v>3565</v>
      </c>
      <c r="V44" s="22">
        <v>7262</v>
      </c>
      <c r="W44" s="6"/>
      <c r="X44" s="6"/>
      <c r="Y44" s="6"/>
      <c r="Z44" s="6"/>
    </row>
    <row r="45" spans="1:26" ht="15.75">
      <c r="A45" s="20" t="s">
        <v>41</v>
      </c>
      <c r="B45" s="17">
        <v>55140</v>
      </c>
      <c r="C45" s="21">
        <v>19723</v>
      </c>
      <c r="D45" s="21"/>
      <c r="E45" s="21">
        <v>21410</v>
      </c>
      <c r="F45" s="21"/>
      <c r="G45" s="21">
        <v>1509</v>
      </c>
      <c r="H45" s="21"/>
      <c r="I45" s="21">
        <v>6451</v>
      </c>
      <c r="J45" s="21"/>
      <c r="K45" s="21">
        <v>1063</v>
      </c>
      <c r="L45" s="21"/>
      <c r="M45" s="21">
        <v>1327</v>
      </c>
      <c r="N45" s="6"/>
      <c r="O45" s="22">
        <v>289</v>
      </c>
      <c r="P45" s="22"/>
      <c r="Q45" s="22">
        <v>327</v>
      </c>
      <c r="R45" s="22"/>
      <c r="S45" s="22">
        <v>74</v>
      </c>
      <c r="T45" s="22"/>
      <c r="U45" s="22">
        <v>1016</v>
      </c>
      <c r="V45" s="22">
        <v>1951</v>
      </c>
      <c r="W45" s="6"/>
      <c r="X45" s="6"/>
      <c r="Y45" s="6"/>
      <c r="Z45" s="6"/>
    </row>
    <row r="46" spans="1:26" ht="15.75">
      <c r="A46" s="20" t="s">
        <v>42</v>
      </c>
      <c r="B46" s="17">
        <v>52271</v>
      </c>
      <c r="C46" s="21">
        <v>20013</v>
      </c>
      <c r="D46" s="21"/>
      <c r="E46" s="21">
        <v>20259</v>
      </c>
      <c r="F46" s="21"/>
      <c r="G46" s="21">
        <v>1371</v>
      </c>
      <c r="H46" s="21"/>
      <c r="I46" s="21">
        <v>3905</v>
      </c>
      <c r="J46" s="21"/>
      <c r="K46" s="21">
        <v>855</v>
      </c>
      <c r="L46" s="21"/>
      <c r="M46" s="21">
        <v>2919</v>
      </c>
      <c r="N46" s="6"/>
      <c r="O46" s="22">
        <v>289</v>
      </c>
      <c r="P46" s="22"/>
      <c r="Q46" s="22">
        <v>382</v>
      </c>
      <c r="R46" s="22"/>
      <c r="S46" s="22">
        <v>70</v>
      </c>
      <c r="T46" s="22"/>
      <c r="U46" s="22">
        <v>881</v>
      </c>
      <c r="V46" s="22">
        <v>1327</v>
      </c>
      <c r="W46" s="6"/>
      <c r="X46" s="6"/>
      <c r="Y46" s="6"/>
      <c r="Z46" s="6"/>
    </row>
    <row r="47" spans="1:26" ht="15.75">
      <c r="A47" s="20" t="s">
        <v>43</v>
      </c>
      <c r="B47" s="17">
        <v>137298</v>
      </c>
      <c r="C47" s="21">
        <v>61685</v>
      </c>
      <c r="D47" s="21"/>
      <c r="E47" s="21">
        <v>41667</v>
      </c>
      <c r="F47" s="21"/>
      <c r="G47" s="21">
        <v>3444</v>
      </c>
      <c r="H47" s="21"/>
      <c r="I47" s="21">
        <v>9767</v>
      </c>
      <c r="J47" s="21"/>
      <c r="K47" s="21">
        <v>2932</v>
      </c>
      <c r="L47" s="21"/>
      <c r="M47" s="21">
        <v>10826</v>
      </c>
      <c r="N47" s="6"/>
      <c r="O47" s="22">
        <v>458</v>
      </c>
      <c r="P47" s="22"/>
      <c r="Q47" s="22">
        <v>1518</v>
      </c>
      <c r="R47" s="22"/>
      <c r="S47" s="22">
        <v>93</v>
      </c>
      <c r="T47" s="22"/>
      <c r="U47" s="22">
        <v>2053</v>
      </c>
      <c r="V47" s="22">
        <v>2855</v>
      </c>
      <c r="W47" s="6"/>
      <c r="X47" s="6"/>
      <c r="Y47" s="6"/>
      <c r="Z47" s="6"/>
    </row>
    <row r="48" spans="1:26" ht="15.75">
      <c r="A48" s="20" t="s">
        <v>44</v>
      </c>
      <c r="B48" s="17">
        <v>32844</v>
      </c>
      <c r="C48" s="21">
        <v>9959</v>
      </c>
      <c r="D48" s="21"/>
      <c r="E48" s="21">
        <v>15499</v>
      </c>
      <c r="F48" s="21"/>
      <c r="G48" s="21">
        <v>561</v>
      </c>
      <c r="H48" s="21"/>
      <c r="I48" s="21">
        <v>2958</v>
      </c>
      <c r="J48" s="21"/>
      <c r="K48" s="21">
        <v>514</v>
      </c>
      <c r="L48" s="21"/>
      <c r="M48" s="21">
        <v>1304</v>
      </c>
      <c r="N48" s="6"/>
      <c r="O48" s="22">
        <v>167</v>
      </c>
      <c r="P48" s="22"/>
      <c r="Q48" s="22">
        <v>213</v>
      </c>
      <c r="R48" s="22"/>
      <c r="S48" s="22">
        <v>38</v>
      </c>
      <c r="T48" s="22"/>
      <c r="U48" s="22">
        <v>879</v>
      </c>
      <c r="V48" s="22">
        <v>752</v>
      </c>
      <c r="W48" s="6"/>
      <c r="X48" s="6"/>
      <c r="Y48" s="6"/>
      <c r="Z48" s="6"/>
    </row>
    <row r="49" spans="1:26" ht="15.75">
      <c r="A49" s="20" t="s">
        <v>45</v>
      </c>
      <c r="B49" s="17">
        <v>91147</v>
      </c>
      <c r="C49" s="21">
        <v>29099</v>
      </c>
      <c r="D49" s="21"/>
      <c r="E49" s="21">
        <v>35408</v>
      </c>
      <c r="F49" s="21"/>
      <c r="G49" s="21">
        <v>4947</v>
      </c>
      <c r="H49" s="21"/>
      <c r="I49" s="21">
        <v>7762</v>
      </c>
      <c r="J49" s="21"/>
      <c r="K49" s="21">
        <v>1709</v>
      </c>
      <c r="L49" s="21"/>
      <c r="M49" s="21">
        <v>3162</v>
      </c>
      <c r="N49" s="6"/>
      <c r="O49" s="22">
        <v>279</v>
      </c>
      <c r="P49" s="22"/>
      <c r="Q49" s="22">
        <v>1862</v>
      </c>
      <c r="R49" s="22"/>
      <c r="S49" s="22">
        <v>112</v>
      </c>
      <c r="T49" s="22"/>
      <c r="U49" s="22">
        <v>1967</v>
      </c>
      <c r="V49" s="22">
        <v>4840</v>
      </c>
      <c r="W49" s="6"/>
      <c r="X49" s="6"/>
      <c r="Y49" s="6"/>
      <c r="Z49" s="6"/>
    </row>
    <row r="50" spans="1:26" ht="15.75">
      <c r="A50" s="20" t="s">
        <v>46</v>
      </c>
      <c r="B50" s="17">
        <v>9742</v>
      </c>
      <c r="C50" s="21">
        <v>2028</v>
      </c>
      <c r="D50" s="21"/>
      <c r="E50" s="21">
        <v>5397</v>
      </c>
      <c r="F50" s="21"/>
      <c r="G50" s="21">
        <v>134</v>
      </c>
      <c r="H50" s="21"/>
      <c r="I50" s="21">
        <v>1150</v>
      </c>
      <c r="J50" s="21"/>
      <c r="K50" s="21">
        <v>112</v>
      </c>
      <c r="L50" s="21"/>
      <c r="M50" s="21">
        <v>226</v>
      </c>
      <c r="N50" s="6"/>
      <c r="O50" s="22">
        <v>69</v>
      </c>
      <c r="P50" s="22"/>
      <c r="Q50" s="22">
        <v>44</v>
      </c>
      <c r="R50" s="22"/>
      <c r="S50" s="22">
        <v>15</v>
      </c>
      <c r="T50" s="22"/>
      <c r="U50" s="22">
        <v>231</v>
      </c>
      <c r="V50" s="22">
        <v>336</v>
      </c>
      <c r="W50" s="6"/>
      <c r="X50" s="6"/>
      <c r="Y50" s="6"/>
      <c r="Z50" s="6"/>
    </row>
    <row r="51" spans="1:26" ht="15.75">
      <c r="A51" s="20" t="s">
        <v>47</v>
      </c>
      <c r="B51" s="17">
        <v>29646</v>
      </c>
      <c r="C51" s="21">
        <v>9706</v>
      </c>
      <c r="D51" s="21"/>
      <c r="E51" s="21">
        <v>12916</v>
      </c>
      <c r="F51" s="21"/>
      <c r="G51" s="21">
        <v>595</v>
      </c>
      <c r="H51" s="21"/>
      <c r="I51" s="21">
        <v>2514</v>
      </c>
      <c r="J51" s="21"/>
      <c r="K51" s="21">
        <v>477</v>
      </c>
      <c r="L51" s="21"/>
      <c r="M51" s="21">
        <v>1654</v>
      </c>
      <c r="N51" s="6"/>
      <c r="O51" s="22">
        <v>122</v>
      </c>
      <c r="P51" s="22"/>
      <c r="Q51" s="22">
        <v>239</v>
      </c>
      <c r="R51" s="22"/>
      <c r="S51" s="22">
        <v>47</v>
      </c>
      <c r="T51" s="22"/>
      <c r="U51" s="22">
        <v>603</v>
      </c>
      <c r="V51" s="22">
        <v>773</v>
      </c>
      <c r="W51" s="6"/>
      <c r="X51" s="6"/>
      <c r="Y51" s="6"/>
      <c r="Z51" s="6"/>
    </row>
    <row r="52" spans="1:26" ht="15.75">
      <c r="A52" s="20" t="s">
        <v>48</v>
      </c>
      <c r="B52" s="17">
        <v>16462</v>
      </c>
      <c r="C52" s="21">
        <v>5123</v>
      </c>
      <c r="D52" s="21"/>
      <c r="E52" s="21">
        <v>6538</v>
      </c>
      <c r="F52" s="21"/>
      <c r="G52" s="21">
        <v>355</v>
      </c>
      <c r="H52" s="21"/>
      <c r="I52" s="21">
        <v>1154</v>
      </c>
      <c r="J52" s="21"/>
      <c r="K52" s="21">
        <v>435</v>
      </c>
      <c r="L52" s="21"/>
      <c r="M52" s="21">
        <v>1619</v>
      </c>
      <c r="N52" s="6"/>
      <c r="O52" s="22">
        <v>94</v>
      </c>
      <c r="P52" s="22"/>
      <c r="Q52" s="22">
        <v>184</v>
      </c>
      <c r="R52" s="22"/>
      <c r="S52" s="22">
        <v>28</v>
      </c>
      <c r="T52" s="22"/>
      <c r="U52" s="22">
        <v>340</v>
      </c>
      <c r="V52" s="22">
        <v>592</v>
      </c>
      <c r="W52" s="6"/>
      <c r="X52" s="6"/>
      <c r="Y52" s="6"/>
      <c r="Z52" s="6"/>
    </row>
    <row r="53" spans="1:26" ht="15.75">
      <c r="A53" s="20" t="s">
        <v>49</v>
      </c>
      <c r="B53" s="17">
        <v>28042</v>
      </c>
      <c r="C53" s="21">
        <v>9357</v>
      </c>
      <c r="D53" s="21"/>
      <c r="E53" s="21">
        <v>11867</v>
      </c>
      <c r="F53" s="21"/>
      <c r="G53" s="21">
        <v>624</v>
      </c>
      <c r="H53" s="21"/>
      <c r="I53" s="21">
        <v>2697</v>
      </c>
      <c r="J53" s="21"/>
      <c r="K53" s="21">
        <v>847</v>
      </c>
      <c r="L53" s="21"/>
      <c r="M53" s="21">
        <v>961</v>
      </c>
      <c r="N53" s="6"/>
      <c r="O53" s="22">
        <v>75</v>
      </c>
      <c r="P53" s="22"/>
      <c r="Q53" s="22">
        <v>497</v>
      </c>
      <c r="R53" s="22"/>
      <c r="S53" s="22">
        <v>28</v>
      </c>
      <c r="T53" s="22"/>
      <c r="U53" s="22">
        <v>478</v>
      </c>
      <c r="V53" s="22">
        <v>611</v>
      </c>
      <c r="W53" s="6"/>
      <c r="X53" s="6"/>
      <c r="Y53" s="6"/>
      <c r="Z53" s="6"/>
    </row>
    <row r="54" spans="1:26" ht="15.75">
      <c r="A54" s="20" t="s">
        <v>50</v>
      </c>
      <c r="B54" s="17">
        <v>47802</v>
      </c>
      <c r="C54" s="21">
        <v>13617</v>
      </c>
      <c r="D54" s="21"/>
      <c r="E54" s="21">
        <v>19109</v>
      </c>
      <c r="F54" s="21"/>
      <c r="G54" s="21">
        <v>1240</v>
      </c>
      <c r="H54" s="21"/>
      <c r="I54" s="21">
        <v>4914</v>
      </c>
      <c r="J54" s="21"/>
      <c r="K54" s="21">
        <v>1160</v>
      </c>
      <c r="L54" s="21"/>
      <c r="M54" s="21">
        <v>4703</v>
      </c>
      <c r="N54" s="6"/>
      <c r="O54" s="22">
        <v>257</v>
      </c>
      <c r="P54" s="22"/>
      <c r="Q54" s="22">
        <v>464</v>
      </c>
      <c r="R54" s="22"/>
      <c r="S54" s="22">
        <v>83</v>
      </c>
      <c r="T54" s="22"/>
      <c r="U54" s="22">
        <v>825</v>
      </c>
      <c r="V54" s="22">
        <v>1430</v>
      </c>
      <c r="W54" s="6"/>
      <c r="X54" s="6"/>
      <c r="Y54" s="6"/>
      <c r="Z54" s="6"/>
    </row>
    <row r="55" spans="1:26" ht="15.75">
      <c r="A55" s="20" t="s">
        <v>51</v>
      </c>
      <c r="B55" s="17">
        <v>75917</v>
      </c>
      <c r="C55" s="21">
        <v>32812</v>
      </c>
      <c r="D55" s="21"/>
      <c r="E55" s="21">
        <v>26814</v>
      </c>
      <c r="F55" s="21"/>
      <c r="G55" s="21">
        <v>1185</v>
      </c>
      <c r="H55" s="21"/>
      <c r="I55" s="21">
        <v>5077</v>
      </c>
      <c r="J55" s="21"/>
      <c r="K55" s="21">
        <v>1749</v>
      </c>
      <c r="L55" s="21"/>
      <c r="M55" s="21">
        <v>2099</v>
      </c>
      <c r="N55" s="6"/>
      <c r="O55" s="22">
        <v>171</v>
      </c>
      <c r="P55" s="22"/>
      <c r="Q55" s="22">
        <v>1707</v>
      </c>
      <c r="R55" s="22"/>
      <c r="S55" s="22">
        <v>69</v>
      </c>
      <c r="T55" s="22"/>
      <c r="U55" s="22">
        <v>1023</v>
      </c>
      <c r="V55" s="22">
        <v>3211</v>
      </c>
      <c r="W55" s="6"/>
      <c r="X55" s="6"/>
      <c r="Y55" s="6"/>
      <c r="Z55" s="6"/>
    </row>
    <row r="56" spans="1:26" ht="15.75">
      <c r="A56" s="20" t="s">
        <v>52</v>
      </c>
      <c r="B56" s="17">
        <v>26056</v>
      </c>
      <c r="C56" s="21">
        <v>10160</v>
      </c>
      <c r="D56" s="21"/>
      <c r="E56" s="21">
        <v>9923</v>
      </c>
      <c r="F56" s="21"/>
      <c r="G56" s="21">
        <v>519</v>
      </c>
      <c r="H56" s="21"/>
      <c r="I56" s="21">
        <v>1371</v>
      </c>
      <c r="J56" s="21"/>
      <c r="K56" s="21">
        <v>521</v>
      </c>
      <c r="L56" s="21"/>
      <c r="M56" s="21">
        <v>1381</v>
      </c>
      <c r="N56" s="6"/>
      <c r="O56" s="22">
        <v>127</v>
      </c>
      <c r="P56" s="22"/>
      <c r="Q56" s="22">
        <v>207</v>
      </c>
      <c r="R56" s="22"/>
      <c r="S56" s="22">
        <v>51</v>
      </c>
      <c r="T56" s="22"/>
      <c r="U56" s="22">
        <v>472</v>
      </c>
      <c r="V56" s="22">
        <v>1324</v>
      </c>
      <c r="W56" s="6"/>
      <c r="X56" s="6"/>
      <c r="Y56" s="6"/>
      <c r="Z56" s="6"/>
    </row>
    <row r="57" spans="1:26" ht="15.75">
      <c r="A57" s="20" t="s">
        <v>53</v>
      </c>
      <c r="B57" s="17">
        <v>69806</v>
      </c>
      <c r="C57" s="21">
        <v>21185</v>
      </c>
      <c r="D57" s="21"/>
      <c r="E57" s="21">
        <v>29581</v>
      </c>
      <c r="F57" s="21"/>
      <c r="G57" s="21">
        <v>1505</v>
      </c>
      <c r="H57" s="21"/>
      <c r="I57" s="21">
        <v>6194</v>
      </c>
      <c r="J57" s="21"/>
      <c r="K57" s="21">
        <v>1432</v>
      </c>
      <c r="L57" s="21"/>
      <c r="M57" s="21">
        <v>5348</v>
      </c>
      <c r="N57" s="6"/>
      <c r="O57" s="22">
        <v>413</v>
      </c>
      <c r="P57" s="22"/>
      <c r="Q57" s="22">
        <v>744</v>
      </c>
      <c r="R57" s="22"/>
      <c r="S57" s="22">
        <v>111</v>
      </c>
      <c r="T57" s="22"/>
      <c r="U57" s="22">
        <v>1330</v>
      </c>
      <c r="V57" s="22">
        <v>1963</v>
      </c>
      <c r="W57" s="6"/>
      <c r="X57" s="6"/>
      <c r="Y57" s="6"/>
      <c r="Z57" s="6"/>
    </row>
    <row r="58" spans="1:26" ht="15.75">
      <c r="A58" s="20" t="s">
        <v>54</v>
      </c>
      <c r="B58" s="17">
        <v>45236</v>
      </c>
      <c r="C58" s="21">
        <v>15240</v>
      </c>
      <c r="D58" s="21"/>
      <c r="E58" s="21">
        <v>16467</v>
      </c>
      <c r="F58" s="21"/>
      <c r="G58" s="21">
        <v>1075</v>
      </c>
      <c r="H58" s="21"/>
      <c r="I58" s="21">
        <v>4163</v>
      </c>
      <c r="J58" s="21"/>
      <c r="K58" s="21">
        <v>1001</v>
      </c>
      <c r="L58" s="21"/>
      <c r="M58" s="21">
        <v>4107</v>
      </c>
      <c r="N58" s="6"/>
      <c r="O58" s="22">
        <v>265</v>
      </c>
      <c r="P58" s="22"/>
      <c r="Q58" s="22">
        <v>397</v>
      </c>
      <c r="R58" s="22"/>
      <c r="S58" s="22">
        <v>63</v>
      </c>
      <c r="T58" s="22"/>
      <c r="U58" s="22">
        <v>815</v>
      </c>
      <c r="V58" s="22">
        <v>1643</v>
      </c>
      <c r="W58" s="6"/>
      <c r="X58" s="6"/>
      <c r="Y58" s="6"/>
      <c r="Z58" s="6"/>
    </row>
    <row r="59" spans="1:26" ht="15.75">
      <c r="A59" s="20" t="s">
        <v>55</v>
      </c>
      <c r="B59" s="17">
        <v>10043</v>
      </c>
      <c r="C59" s="21">
        <v>2323</v>
      </c>
      <c r="D59" s="21"/>
      <c r="E59" s="21">
        <v>4746</v>
      </c>
      <c r="F59" s="21"/>
      <c r="G59" s="21">
        <v>178</v>
      </c>
      <c r="H59" s="21"/>
      <c r="I59" s="21">
        <v>1234</v>
      </c>
      <c r="J59" s="21"/>
      <c r="K59" s="21">
        <v>148</v>
      </c>
      <c r="L59" s="21"/>
      <c r="M59" s="21">
        <v>729</v>
      </c>
      <c r="N59" s="6"/>
      <c r="O59" s="22">
        <v>78</v>
      </c>
      <c r="P59" s="22"/>
      <c r="Q59" s="22">
        <v>92</v>
      </c>
      <c r="R59" s="22"/>
      <c r="S59" s="22">
        <v>19</v>
      </c>
      <c r="T59" s="22"/>
      <c r="U59" s="22">
        <v>260</v>
      </c>
      <c r="V59" s="22">
        <v>236</v>
      </c>
      <c r="W59" s="6"/>
      <c r="X59" s="6"/>
      <c r="Y59" s="6"/>
      <c r="Z59" s="6"/>
    </row>
    <row r="60" spans="1:26" ht="15.75">
      <c r="A60" s="20" t="s">
        <v>56</v>
      </c>
      <c r="B60" s="17">
        <v>6095</v>
      </c>
      <c r="C60" s="41">
        <v>1636</v>
      </c>
      <c r="D60" s="41"/>
      <c r="E60" s="41">
        <v>2967</v>
      </c>
      <c r="F60" s="41"/>
      <c r="G60" s="41">
        <v>92</v>
      </c>
      <c r="H60" s="41"/>
      <c r="I60" s="41">
        <v>552</v>
      </c>
      <c r="J60" s="41"/>
      <c r="K60" s="41">
        <v>123</v>
      </c>
      <c r="L60" s="41"/>
      <c r="M60" s="41">
        <v>375</v>
      </c>
      <c r="N60" s="6"/>
      <c r="O60" s="41">
        <v>37</v>
      </c>
      <c r="P60" s="41"/>
      <c r="Q60" s="41">
        <v>39</v>
      </c>
      <c r="R60" s="41"/>
      <c r="S60" s="41">
        <v>10</v>
      </c>
      <c r="T60" s="41"/>
      <c r="U60" s="41">
        <v>141</v>
      </c>
      <c r="V60" s="41">
        <v>123</v>
      </c>
      <c r="W60" s="6"/>
      <c r="X60" s="6"/>
      <c r="Y60" s="6"/>
      <c r="Z60" s="6"/>
    </row>
    <row r="61" spans="1:26" ht="15.75">
      <c r="A61" s="20" t="s">
        <v>57</v>
      </c>
      <c r="B61" s="17">
        <v>9331</v>
      </c>
      <c r="C61" s="21">
        <v>2952</v>
      </c>
      <c r="D61" s="21"/>
      <c r="E61" s="21">
        <v>4406</v>
      </c>
      <c r="F61" s="21"/>
      <c r="G61" s="21">
        <v>160</v>
      </c>
      <c r="H61" s="21"/>
      <c r="I61" s="21">
        <v>620</v>
      </c>
      <c r="J61" s="21"/>
      <c r="K61" s="21">
        <v>153</v>
      </c>
      <c r="L61" s="21"/>
      <c r="M61" s="21">
        <v>496</v>
      </c>
      <c r="N61" s="6"/>
      <c r="O61" s="22">
        <v>66</v>
      </c>
      <c r="P61" s="22"/>
      <c r="Q61" s="22">
        <v>65</v>
      </c>
      <c r="R61" s="22"/>
      <c r="S61" s="22">
        <v>21</v>
      </c>
      <c r="T61" s="22"/>
      <c r="U61" s="22">
        <v>237</v>
      </c>
      <c r="V61" s="22">
        <v>155</v>
      </c>
      <c r="W61" s="6"/>
      <c r="X61" s="6"/>
      <c r="Y61" s="6"/>
      <c r="Z61" s="6"/>
    </row>
    <row r="62" spans="1:26" ht="15.75">
      <c r="A62" s="20" t="s">
        <v>58</v>
      </c>
      <c r="B62" s="17">
        <v>28467</v>
      </c>
      <c r="C62" s="21">
        <v>7503</v>
      </c>
      <c r="D62" s="21"/>
      <c r="E62" s="21">
        <v>15583</v>
      </c>
      <c r="F62" s="21"/>
      <c r="G62" s="21">
        <v>435</v>
      </c>
      <c r="H62" s="21"/>
      <c r="I62" s="21">
        <v>1799</v>
      </c>
      <c r="J62" s="21"/>
      <c r="K62" s="21">
        <v>382</v>
      </c>
      <c r="L62" s="21"/>
      <c r="M62" s="21">
        <v>714</v>
      </c>
      <c r="N62" s="6"/>
      <c r="O62" s="22">
        <v>124</v>
      </c>
      <c r="P62" s="22"/>
      <c r="Q62" s="22">
        <v>138</v>
      </c>
      <c r="R62" s="22"/>
      <c r="S62" s="22">
        <v>37</v>
      </c>
      <c r="T62" s="22"/>
      <c r="U62" s="22">
        <v>868</v>
      </c>
      <c r="V62" s="22">
        <v>884</v>
      </c>
      <c r="W62" s="6"/>
      <c r="X62" s="6"/>
      <c r="Y62" s="6"/>
      <c r="Z62" s="6"/>
    </row>
    <row r="63" spans="1:26" ht="15.75">
      <c r="A63" s="20" t="s">
        <v>59</v>
      </c>
      <c r="B63" s="17">
        <v>337159</v>
      </c>
      <c r="C63" s="21">
        <v>133673</v>
      </c>
      <c r="D63" s="21"/>
      <c r="E63" s="21">
        <v>122129</v>
      </c>
      <c r="F63" s="21"/>
      <c r="G63" s="21">
        <v>7163</v>
      </c>
      <c r="H63" s="21"/>
      <c r="I63" s="21">
        <v>27550</v>
      </c>
      <c r="J63" s="21"/>
      <c r="K63" s="21">
        <v>7514</v>
      </c>
      <c r="L63" s="21"/>
      <c r="M63" s="21">
        <v>10327</v>
      </c>
      <c r="N63" s="6"/>
      <c r="O63" s="22">
        <v>1216</v>
      </c>
      <c r="P63" s="22"/>
      <c r="Q63" s="22">
        <v>6681</v>
      </c>
      <c r="R63" s="22"/>
      <c r="S63" s="22">
        <v>393</v>
      </c>
      <c r="T63" s="22"/>
      <c r="U63" s="22">
        <v>6672</v>
      </c>
      <c r="V63" s="22">
        <v>13841</v>
      </c>
      <c r="W63" s="6"/>
      <c r="X63" s="6"/>
      <c r="Y63" s="6"/>
      <c r="Z63" s="6"/>
    </row>
    <row r="64" spans="1:26" ht="15.75">
      <c r="A64" s="20" t="s">
        <v>60</v>
      </c>
      <c r="B64" s="17">
        <v>18083</v>
      </c>
      <c r="C64" s="21">
        <v>5293</v>
      </c>
      <c r="D64" s="21"/>
      <c r="E64" s="21">
        <v>7955</v>
      </c>
      <c r="F64" s="21"/>
      <c r="G64" s="21">
        <v>282</v>
      </c>
      <c r="H64" s="21"/>
      <c r="I64" s="21">
        <v>1639</v>
      </c>
      <c r="J64" s="21"/>
      <c r="K64" s="21">
        <v>362</v>
      </c>
      <c r="L64" s="21"/>
      <c r="M64" s="21">
        <v>938</v>
      </c>
      <c r="N64" s="6"/>
      <c r="O64" s="22">
        <v>72</v>
      </c>
      <c r="P64" s="22"/>
      <c r="Q64" s="22">
        <v>341</v>
      </c>
      <c r="R64" s="22"/>
      <c r="S64" s="22">
        <v>23</v>
      </c>
      <c r="T64" s="22"/>
      <c r="U64" s="22">
        <v>411</v>
      </c>
      <c r="V64" s="22">
        <v>767</v>
      </c>
      <c r="W64" s="6"/>
      <c r="X64" s="6"/>
      <c r="Y64" s="6"/>
      <c r="Z64" s="6"/>
    </row>
    <row r="65" spans="1:26" ht="15.75">
      <c r="A65" s="20" t="s">
        <v>61</v>
      </c>
      <c r="B65" s="17">
        <v>13930</v>
      </c>
      <c r="C65" s="21">
        <v>4534</v>
      </c>
      <c r="D65" s="21"/>
      <c r="E65" s="21">
        <v>6502</v>
      </c>
      <c r="F65" s="21"/>
      <c r="G65" s="21">
        <v>232</v>
      </c>
      <c r="H65" s="21"/>
      <c r="I65" s="21">
        <v>850</v>
      </c>
      <c r="J65" s="21"/>
      <c r="K65" s="21">
        <v>211</v>
      </c>
      <c r="L65" s="21"/>
      <c r="M65" s="21">
        <v>680</v>
      </c>
      <c r="N65" s="6"/>
      <c r="O65" s="22">
        <v>100</v>
      </c>
      <c r="P65" s="22"/>
      <c r="Q65" s="22">
        <v>105</v>
      </c>
      <c r="R65" s="22"/>
      <c r="S65" s="22">
        <v>15</v>
      </c>
      <c r="T65" s="22"/>
      <c r="U65" s="22">
        <v>284</v>
      </c>
      <c r="V65" s="22">
        <v>417</v>
      </c>
      <c r="W65" s="6"/>
      <c r="X65" s="6"/>
      <c r="Y65" s="6"/>
      <c r="Z65" s="6"/>
    </row>
    <row r="66" spans="1:26" ht="15.75">
      <c r="A66" s="20" t="s">
        <v>62</v>
      </c>
      <c r="B66" s="17">
        <v>26432</v>
      </c>
      <c r="C66" s="21">
        <v>11486</v>
      </c>
      <c r="D66" s="21"/>
      <c r="E66" s="21">
        <v>6275</v>
      </c>
      <c r="F66" s="21"/>
      <c r="G66" s="21">
        <v>403</v>
      </c>
      <c r="H66" s="21"/>
      <c r="I66" s="21">
        <v>973</v>
      </c>
      <c r="J66" s="21"/>
      <c r="K66" s="21">
        <v>1501</v>
      </c>
      <c r="L66" s="21"/>
      <c r="M66" s="21">
        <v>4305</v>
      </c>
      <c r="N66" s="6"/>
      <c r="O66" s="22">
        <v>141</v>
      </c>
      <c r="P66" s="22"/>
      <c r="Q66" s="22">
        <v>460</v>
      </c>
      <c r="R66" s="22"/>
      <c r="S66" s="22">
        <v>28</v>
      </c>
      <c r="T66" s="22"/>
      <c r="U66" s="22">
        <v>304</v>
      </c>
      <c r="V66" s="22">
        <v>556</v>
      </c>
      <c r="W66" s="6"/>
      <c r="X66" s="6"/>
      <c r="Y66" s="6"/>
      <c r="Z66" s="6"/>
    </row>
    <row r="67" spans="1:26" ht="15.75">
      <c r="A67" s="20" t="s">
        <v>63</v>
      </c>
      <c r="B67" s="17">
        <v>53804</v>
      </c>
      <c r="C67" s="21">
        <v>17482</v>
      </c>
      <c r="D67" s="21"/>
      <c r="E67" s="21">
        <v>18557</v>
      </c>
      <c r="F67" s="21"/>
      <c r="G67" s="21">
        <v>1050</v>
      </c>
      <c r="H67" s="21"/>
      <c r="I67" s="21">
        <v>4312</v>
      </c>
      <c r="J67" s="21"/>
      <c r="K67" s="21">
        <v>2403</v>
      </c>
      <c r="L67" s="21"/>
      <c r="M67" s="21">
        <v>5669</v>
      </c>
      <c r="N67" s="6"/>
      <c r="O67" s="22">
        <v>266</v>
      </c>
      <c r="P67" s="22"/>
      <c r="Q67" s="22">
        <v>1145</v>
      </c>
      <c r="R67" s="22"/>
      <c r="S67" s="22">
        <v>71</v>
      </c>
      <c r="T67" s="22"/>
      <c r="U67" s="22">
        <v>1065</v>
      </c>
      <c r="V67" s="22">
        <v>1784</v>
      </c>
      <c r="W67" s="6"/>
      <c r="X67" s="6"/>
      <c r="Y67" s="6"/>
      <c r="Z67" s="6"/>
    </row>
    <row r="68" spans="1:26" ht="15.75">
      <c r="A68" s="20" t="s">
        <v>64</v>
      </c>
      <c r="B68" s="17">
        <v>19664</v>
      </c>
      <c r="C68" s="21">
        <v>5904</v>
      </c>
      <c r="D68" s="21"/>
      <c r="E68" s="21">
        <v>8885</v>
      </c>
      <c r="F68" s="21"/>
      <c r="G68" s="21">
        <v>409</v>
      </c>
      <c r="H68" s="21"/>
      <c r="I68" s="21">
        <v>1385</v>
      </c>
      <c r="J68" s="21"/>
      <c r="K68" s="21">
        <v>270</v>
      </c>
      <c r="L68" s="21"/>
      <c r="M68" s="21">
        <v>1562</v>
      </c>
      <c r="N68" s="6"/>
      <c r="O68" s="22">
        <v>108</v>
      </c>
      <c r="P68" s="22"/>
      <c r="Q68" s="22">
        <v>184</v>
      </c>
      <c r="R68" s="22"/>
      <c r="S68" s="22">
        <v>29</v>
      </c>
      <c r="T68" s="22"/>
      <c r="U68" s="22">
        <v>335</v>
      </c>
      <c r="V68" s="22">
        <v>593</v>
      </c>
      <c r="W68" s="6"/>
      <c r="X68" s="6"/>
      <c r="Y68" s="6"/>
      <c r="Z68" s="6"/>
    </row>
    <row r="69" spans="1:26" ht="15.75">
      <c r="A69" s="20" t="s">
        <v>65</v>
      </c>
      <c r="B69" s="17">
        <v>15598</v>
      </c>
      <c r="C69" s="21">
        <v>4207</v>
      </c>
      <c r="D69" s="21"/>
      <c r="E69" s="21">
        <v>7077</v>
      </c>
      <c r="F69" s="21"/>
      <c r="G69" s="21">
        <v>299</v>
      </c>
      <c r="H69" s="21"/>
      <c r="I69" s="21">
        <v>1346</v>
      </c>
      <c r="J69" s="21"/>
      <c r="K69" s="21">
        <v>230</v>
      </c>
      <c r="L69" s="21"/>
      <c r="M69" s="21">
        <v>1229</v>
      </c>
      <c r="N69" s="6"/>
      <c r="O69" s="22">
        <v>85</v>
      </c>
      <c r="P69" s="22"/>
      <c r="Q69" s="22">
        <v>130</v>
      </c>
      <c r="R69" s="22"/>
      <c r="S69" s="22">
        <v>21</v>
      </c>
      <c r="T69" s="22"/>
      <c r="U69" s="22">
        <v>276</v>
      </c>
      <c r="V69" s="22">
        <v>698</v>
      </c>
      <c r="W69" s="6"/>
      <c r="X69" s="6"/>
      <c r="Y69" s="6"/>
      <c r="Z69" s="6"/>
    </row>
    <row r="70" spans="1:26" ht="15.75">
      <c r="A70" s="20" t="s">
        <v>66</v>
      </c>
      <c r="B70" s="17">
        <v>25586</v>
      </c>
      <c r="C70" s="21">
        <v>6364</v>
      </c>
      <c r="D70" s="21"/>
      <c r="E70" s="21">
        <v>13166</v>
      </c>
      <c r="F70" s="21"/>
      <c r="G70" s="21">
        <v>320</v>
      </c>
      <c r="H70" s="21"/>
      <c r="I70" s="21">
        <v>2860</v>
      </c>
      <c r="J70" s="21"/>
      <c r="K70" s="21">
        <v>299</v>
      </c>
      <c r="L70" s="21"/>
      <c r="M70" s="21">
        <v>853</v>
      </c>
      <c r="N70" s="6"/>
      <c r="O70" s="22">
        <v>188</v>
      </c>
      <c r="P70" s="22"/>
      <c r="Q70" s="22">
        <v>147</v>
      </c>
      <c r="R70" s="22"/>
      <c r="S70" s="22">
        <v>41</v>
      </c>
      <c r="T70" s="22"/>
      <c r="U70" s="22">
        <v>664</v>
      </c>
      <c r="V70" s="22">
        <v>684</v>
      </c>
      <c r="W70" s="6"/>
      <c r="X70" s="6"/>
      <c r="Y70" s="6"/>
      <c r="Z70" s="6"/>
    </row>
    <row r="71" spans="1:26" ht="15.75">
      <c r="A71" s="20" t="s">
        <v>67</v>
      </c>
      <c r="B71" s="17">
        <v>229387</v>
      </c>
      <c r="C71" s="21">
        <v>107687</v>
      </c>
      <c r="D71" s="21"/>
      <c r="E71" s="21">
        <v>78575</v>
      </c>
      <c r="F71" s="21"/>
      <c r="G71" s="21">
        <v>3183</v>
      </c>
      <c r="H71" s="21"/>
      <c r="I71" s="21">
        <v>11775</v>
      </c>
      <c r="J71" s="21"/>
      <c r="K71" s="21">
        <v>6955</v>
      </c>
      <c r="L71" s="21"/>
      <c r="M71" s="21">
        <v>5972</v>
      </c>
      <c r="N71" s="6"/>
      <c r="O71" s="22">
        <v>430</v>
      </c>
      <c r="P71" s="22"/>
      <c r="Q71" s="22">
        <v>5192</v>
      </c>
      <c r="R71" s="22"/>
      <c r="S71" s="22">
        <v>128</v>
      </c>
      <c r="T71" s="22"/>
      <c r="U71" s="22">
        <v>2091</v>
      </c>
      <c r="V71" s="22">
        <v>7399</v>
      </c>
      <c r="W71" s="6"/>
      <c r="X71" s="6"/>
      <c r="Y71" s="6"/>
      <c r="Z71" s="6"/>
    </row>
    <row r="72" spans="1:26" ht="15.75">
      <c r="A72" s="20" t="s">
        <v>68</v>
      </c>
      <c r="B72" s="17">
        <v>11704</v>
      </c>
      <c r="C72" s="21">
        <v>2167</v>
      </c>
      <c r="D72" s="21"/>
      <c r="E72" s="21">
        <v>7056</v>
      </c>
      <c r="F72" s="21"/>
      <c r="G72" s="21">
        <v>121</v>
      </c>
      <c r="H72" s="21"/>
      <c r="I72" s="21">
        <v>1353</v>
      </c>
      <c r="J72" s="21"/>
      <c r="K72" s="21">
        <v>121</v>
      </c>
      <c r="L72" s="21"/>
      <c r="M72" s="21">
        <v>241</v>
      </c>
      <c r="N72" s="6"/>
      <c r="O72" s="22">
        <v>66</v>
      </c>
      <c r="P72" s="22"/>
      <c r="Q72" s="22">
        <v>46</v>
      </c>
      <c r="R72" s="22"/>
      <c r="S72" s="22">
        <v>11</v>
      </c>
      <c r="T72" s="22"/>
      <c r="U72" s="22">
        <v>187</v>
      </c>
      <c r="V72" s="22">
        <v>335</v>
      </c>
      <c r="W72" s="6"/>
      <c r="X72" s="6"/>
      <c r="Y72" s="6"/>
      <c r="Z72" s="6"/>
    </row>
    <row r="73" spans="1:26" ht="15.75">
      <c r="A73" s="20" t="s">
        <v>69</v>
      </c>
      <c r="B73" s="17">
        <v>6675</v>
      </c>
      <c r="C73" s="21">
        <v>1827</v>
      </c>
      <c r="D73" s="21"/>
      <c r="E73" s="21">
        <v>3370</v>
      </c>
      <c r="F73" s="21"/>
      <c r="G73" s="21">
        <v>106</v>
      </c>
      <c r="H73" s="21"/>
      <c r="I73" s="21">
        <v>542</v>
      </c>
      <c r="J73" s="21"/>
      <c r="K73" s="21">
        <v>102</v>
      </c>
      <c r="L73" s="21"/>
      <c r="M73" s="21">
        <v>310</v>
      </c>
      <c r="N73" s="6"/>
      <c r="O73" s="22">
        <v>35</v>
      </c>
      <c r="P73" s="22"/>
      <c r="Q73" s="22">
        <v>51</v>
      </c>
      <c r="R73" s="22"/>
      <c r="S73" s="22">
        <v>9</v>
      </c>
      <c r="T73" s="22"/>
      <c r="U73" s="22">
        <v>179</v>
      </c>
      <c r="V73" s="22">
        <v>144</v>
      </c>
      <c r="W73" s="6"/>
      <c r="X73" s="6"/>
      <c r="Y73" s="6"/>
      <c r="Z73" s="6"/>
    </row>
    <row r="74" spans="1:26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6"/>
      <c r="X74" s="6"/>
      <c r="Y74" s="6"/>
      <c r="Z74" s="6"/>
    </row>
    <row r="75" spans="1:26" ht="15.75">
      <c r="A75" s="59" t="s"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</sheetData>
  <sheetProtection/>
  <hyperlinks>
    <hyperlink ref="A75" r:id="rId1" display="SOURCE:  New York State Board of Elections; www.elections.ny.gov (last viewed June 4, 2015)."/>
  </hyperlinks>
  <printOptions/>
  <pageMargins left="0.7" right="0.7" top="0.75" bottom="0.75" header="0.3" footer="0.3"/>
  <pageSetup fitToHeight="2" fitToWidth="1" horizontalDpi="600" verticalDpi="600" orientation="landscape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2" width="9.77734375" style="0" customWidth="1"/>
    <col min="3" max="3" width="11.77734375" style="0" customWidth="1"/>
    <col min="4" max="4" width="1.77734375" style="0" customWidth="1"/>
    <col min="5" max="5" width="11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11.77734375" style="0" customWidth="1"/>
    <col min="12" max="12" width="1.77734375" style="0" customWidth="1"/>
    <col min="13" max="13" width="11.77734375" style="0" customWidth="1"/>
    <col min="14" max="14" width="1.77734375" style="0" customWidth="1"/>
    <col min="15" max="15" width="11.77734375" style="0" customWidth="1"/>
    <col min="16" max="16" width="1.77734375" style="0" customWidth="1"/>
    <col min="17" max="17" width="11.77734375" style="0" customWidth="1"/>
    <col min="18" max="18" width="1.77734375" style="0" customWidth="1"/>
    <col min="19" max="19" width="11.77734375" style="0" customWidth="1"/>
    <col min="20" max="20" width="1.77734375" style="0" customWidth="1"/>
    <col min="21" max="21" width="11.77734375" style="0" customWidth="1"/>
    <col min="22" max="22" width="1.77734375" style="0" customWidth="1"/>
    <col min="23" max="27" width="11.77734375" style="0" customWidth="1"/>
  </cols>
  <sheetData>
    <row r="1" spans="1:27" ht="20.25">
      <c r="A1" s="2" t="s">
        <v>85</v>
      </c>
      <c r="B1" s="4"/>
      <c r="C1" s="4"/>
      <c r="D1" s="4"/>
      <c r="E1" s="4"/>
      <c r="F1" s="4"/>
      <c r="G1" s="4"/>
      <c r="H1" s="4"/>
      <c r="I1" s="3"/>
      <c r="J1" s="4"/>
      <c r="K1" s="5"/>
      <c r="L1" s="5"/>
      <c r="M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0.25">
      <c r="A2" s="28" t="s">
        <v>163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9.25">
      <c r="A4" s="7"/>
      <c r="B4" s="8"/>
      <c r="C4" s="31" t="s">
        <v>102</v>
      </c>
      <c r="D4" s="8"/>
      <c r="E4" s="31" t="s">
        <v>103</v>
      </c>
      <c r="F4" s="8"/>
      <c r="G4" s="31" t="s">
        <v>102</v>
      </c>
      <c r="H4" s="8"/>
      <c r="I4" s="31" t="s">
        <v>103</v>
      </c>
      <c r="J4" s="8"/>
      <c r="K4" s="31" t="s">
        <v>102</v>
      </c>
      <c r="L4" s="8"/>
      <c r="M4" s="31" t="s">
        <v>104</v>
      </c>
      <c r="N4" s="8"/>
      <c r="O4" s="32" t="s">
        <v>105</v>
      </c>
      <c r="P4" s="9"/>
      <c r="Q4" s="33" t="s">
        <v>107</v>
      </c>
      <c r="R4" s="10"/>
      <c r="S4" s="33" t="s">
        <v>108</v>
      </c>
      <c r="T4" s="10"/>
      <c r="U4" s="33" t="s">
        <v>109</v>
      </c>
      <c r="V4" s="10"/>
      <c r="W4" s="31" t="s">
        <v>103</v>
      </c>
      <c r="X4" s="10"/>
      <c r="Y4" s="6"/>
      <c r="Z4" s="6"/>
      <c r="AA4" s="6"/>
    </row>
    <row r="5" spans="1:27" ht="29.25">
      <c r="A5" s="11" t="s">
        <v>1</v>
      </c>
      <c r="B5" s="29" t="s">
        <v>91</v>
      </c>
      <c r="C5" s="12" t="s">
        <v>71</v>
      </c>
      <c r="D5" s="12"/>
      <c r="E5" s="12" t="s">
        <v>2</v>
      </c>
      <c r="F5" s="12"/>
      <c r="G5" s="12" t="s">
        <v>0</v>
      </c>
      <c r="H5" s="12"/>
      <c r="I5" s="12" t="s">
        <v>3</v>
      </c>
      <c r="J5" s="12"/>
      <c r="K5" s="29" t="s">
        <v>81</v>
      </c>
      <c r="L5" s="12"/>
      <c r="M5" s="12" t="s">
        <v>70</v>
      </c>
      <c r="N5" s="12"/>
      <c r="O5" s="30" t="s">
        <v>106</v>
      </c>
      <c r="P5" s="13"/>
      <c r="Q5" s="14" t="s">
        <v>4</v>
      </c>
      <c r="R5" s="14"/>
      <c r="S5" s="14" t="s">
        <v>97</v>
      </c>
      <c r="T5" s="14"/>
      <c r="U5" s="14" t="s">
        <v>98</v>
      </c>
      <c r="V5" s="14"/>
      <c r="W5" s="14" t="s">
        <v>99</v>
      </c>
      <c r="X5" s="30" t="s">
        <v>95</v>
      </c>
      <c r="Y5" s="6"/>
      <c r="Z5" s="6"/>
      <c r="AA5" s="6"/>
    </row>
    <row r="6" spans="1:27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"/>
      <c r="O6" s="16"/>
      <c r="P6" s="16"/>
      <c r="Q6" s="16"/>
      <c r="R6" s="16"/>
      <c r="S6" s="6"/>
      <c r="T6" s="6"/>
      <c r="U6" s="6"/>
      <c r="V6" s="6"/>
      <c r="W6" s="6"/>
      <c r="X6" s="16"/>
      <c r="Y6" s="6"/>
      <c r="Z6" s="6"/>
      <c r="AA6" s="6"/>
    </row>
    <row r="7" spans="1:27" ht="15.75">
      <c r="A7" s="4" t="s">
        <v>5</v>
      </c>
      <c r="B7" s="17">
        <v>4769741</v>
      </c>
      <c r="C7" s="17">
        <v>2609465</v>
      </c>
      <c r="D7" s="5"/>
      <c r="E7" s="17">
        <v>1289817</v>
      </c>
      <c r="F7" s="17"/>
      <c r="G7" s="17">
        <v>146576</v>
      </c>
      <c r="H7" s="17"/>
      <c r="I7" s="17">
        <v>232215</v>
      </c>
      <c r="J7" s="17"/>
      <c r="K7" s="17">
        <v>154835</v>
      </c>
      <c r="L7" s="17"/>
      <c r="M7" s="17">
        <v>59906</v>
      </c>
      <c r="N7" s="6"/>
      <c r="O7" s="18">
        <f>+O9+O16</f>
        <v>41129</v>
      </c>
      <c r="P7" s="18"/>
      <c r="Q7" s="18">
        <f>+Q9+Q16</f>
        <v>48359</v>
      </c>
      <c r="R7" s="18"/>
      <c r="S7" s="18">
        <f>+S9+S16</f>
        <v>20421</v>
      </c>
      <c r="T7" s="18"/>
      <c r="U7" s="18">
        <f>+U9+U16</f>
        <v>24571</v>
      </c>
      <c r="V7" s="18"/>
      <c r="W7" s="18">
        <f>+W9+W16</f>
        <v>25825</v>
      </c>
      <c r="X7" s="18">
        <f>+X9+X16</f>
        <v>116622</v>
      </c>
      <c r="Y7" s="6"/>
      <c r="Z7" s="6"/>
      <c r="AA7" s="6"/>
    </row>
    <row r="8" spans="1:27" ht="15.75">
      <c r="A8" s="4"/>
      <c r="B8" s="17"/>
      <c r="C8" s="17"/>
      <c r="D8" s="5"/>
      <c r="E8" s="17"/>
      <c r="F8" s="17"/>
      <c r="G8" s="17"/>
      <c r="H8" s="17"/>
      <c r="I8" s="17"/>
      <c r="J8" s="17"/>
      <c r="K8" s="17"/>
      <c r="L8" s="17"/>
      <c r="M8" s="17"/>
      <c r="N8" s="6"/>
      <c r="O8" s="18"/>
      <c r="P8" s="18"/>
      <c r="Q8" s="19"/>
      <c r="R8" s="19"/>
      <c r="S8" s="19"/>
      <c r="T8" s="19"/>
      <c r="U8" s="19"/>
      <c r="V8" s="19"/>
      <c r="W8" s="19"/>
      <c r="X8" s="18"/>
      <c r="Y8" s="6"/>
      <c r="Z8" s="6"/>
      <c r="AA8" s="6"/>
    </row>
    <row r="9" spans="1:27" ht="15.75">
      <c r="A9" s="4" t="s">
        <v>6</v>
      </c>
      <c r="B9" s="17">
        <v>1409598</v>
      </c>
      <c r="C9" s="17">
        <v>987585</v>
      </c>
      <c r="D9" s="5"/>
      <c r="E9" s="17">
        <v>183615</v>
      </c>
      <c r="F9" s="17"/>
      <c r="G9" s="17">
        <v>33254</v>
      </c>
      <c r="H9" s="17"/>
      <c r="I9" s="17">
        <v>27591</v>
      </c>
      <c r="J9" s="17"/>
      <c r="K9" s="17">
        <v>76953</v>
      </c>
      <c r="L9" s="17"/>
      <c r="M9" s="17">
        <v>10727</v>
      </c>
      <c r="N9" s="6"/>
      <c r="O9" s="18">
        <f>SUM(O10:O14)</f>
        <v>12858</v>
      </c>
      <c r="P9" s="18"/>
      <c r="Q9" s="18">
        <f>SUM(Q10:Q14)</f>
        <v>6920</v>
      </c>
      <c r="R9" s="19"/>
      <c r="S9" s="18">
        <f>SUM(S10:S14)</f>
        <v>5444</v>
      </c>
      <c r="T9" s="18"/>
      <c r="U9" s="18">
        <f>SUM(U10:U14)</f>
        <v>19890</v>
      </c>
      <c r="V9" s="18"/>
      <c r="W9" s="18">
        <f>SUM(W10:W14)</f>
        <v>1217</v>
      </c>
      <c r="X9" s="18">
        <f>SUM(X10:X14)</f>
        <v>43544</v>
      </c>
      <c r="Y9" s="6"/>
      <c r="Z9" s="6"/>
      <c r="AA9" s="6"/>
    </row>
    <row r="10" spans="1:27" ht="15.75">
      <c r="A10" s="20" t="s">
        <v>7</v>
      </c>
      <c r="B10" s="17">
        <v>182356</v>
      </c>
      <c r="C10" s="21">
        <v>143844</v>
      </c>
      <c r="D10" s="21"/>
      <c r="E10" s="21">
        <v>13435</v>
      </c>
      <c r="F10" s="21"/>
      <c r="G10" s="21">
        <v>3061</v>
      </c>
      <c r="H10" s="21"/>
      <c r="I10" s="21">
        <v>2470</v>
      </c>
      <c r="J10" s="21"/>
      <c r="K10" s="21">
        <v>7595</v>
      </c>
      <c r="L10" s="21"/>
      <c r="M10" s="21">
        <v>736</v>
      </c>
      <c r="N10" s="6"/>
      <c r="O10" s="22">
        <v>1402</v>
      </c>
      <c r="P10" s="22"/>
      <c r="Q10" s="22">
        <v>404</v>
      </c>
      <c r="R10" s="22"/>
      <c r="S10" s="22">
        <v>316</v>
      </c>
      <c r="T10" s="22"/>
      <c r="U10" s="22">
        <v>2741</v>
      </c>
      <c r="V10" s="22"/>
      <c r="W10" s="22">
        <v>127</v>
      </c>
      <c r="X10" s="23">
        <v>6225</v>
      </c>
      <c r="Y10" s="6"/>
      <c r="Z10" s="6"/>
      <c r="AA10" s="6"/>
    </row>
    <row r="11" spans="1:27" ht="15.75">
      <c r="A11" s="20" t="s">
        <v>8</v>
      </c>
      <c r="B11" s="17">
        <v>411705</v>
      </c>
      <c r="C11" s="21">
        <v>283967</v>
      </c>
      <c r="D11" s="21"/>
      <c r="E11" s="21">
        <v>52602</v>
      </c>
      <c r="F11" s="21"/>
      <c r="G11" s="21">
        <v>7938</v>
      </c>
      <c r="H11" s="21"/>
      <c r="I11" s="21">
        <v>7308</v>
      </c>
      <c r="J11" s="21"/>
      <c r="K11" s="21">
        <v>28317</v>
      </c>
      <c r="L11" s="21"/>
      <c r="M11" s="21">
        <v>3611</v>
      </c>
      <c r="N11" s="6"/>
      <c r="O11" s="22">
        <v>3756</v>
      </c>
      <c r="P11" s="22"/>
      <c r="Q11" s="22">
        <v>1447</v>
      </c>
      <c r="R11" s="22"/>
      <c r="S11" s="22">
        <v>1515</v>
      </c>
      <c r="T11" s="22"/>
      <c r="U11" s="22">
        <v>8741</v>
      </c>
      <c r="V11" s="22"/>
      <c r="W11" s="22">
        <v>288</v>
      </c>
      <c r="X11" s="23">
        <v>12215</v>
      </c>
      <c r="Y11" s="6"/>
      <c r="Z11" s="6"/>
      <c r="AA11" s="6"/>
    </row>
    <row r="12" spans="1:27" ht="15.75">
      <c r="A12" s="20" t="s">
        <v>9</v>
      </c>
      <c r="B12" s="17">
        <v>364619</v>
      </c>
      <c r="C12" s="21">
        <v>264812</v>
      </c>
      <c r="D12" s="21"/>
      <c r="E12" s="21">
        <v>31729</v>
      </c>
      <c r="F12" s="21"/>
      <c r="G12" s="21">
        <v>10230</v>
      </c>
      <c r="H12" s="21"/>
      <c r="I12" s="21">
        <v>3321</v>
      </c>
      <c r="J12" s="21"/>
      <c r="K12" s="21">
        <v>25230</v>
      </c>
      <c r="L12" s="21"/>
      <c r="M12" s="21">
        <v>3663</v>
      </c>
      <c r="N12" s="6"/>
      <c r="O12" s="22">
        <v>3908</v>
      </c>
      <c r="P12" s="22"/>
      <c r="Q12" s="22">
        <v>2917</v>
      </c>
      <c r="R12" s="22"/>
      <c r="S12" s="22">
        <v>2168</v>
      </c>
      <c r="T12" s="22"/>
      <c r="U12" s="22">
        <v>3944</v>
      </c>
      <c r="V12" s="22"/>
      <c r="W12" s="22">
        <v>245</v>
      </c>
      <c r="X12" s="23">
        <v>12452</v>
      </c>
      <c r="Y12" s="6"/>
      <c r="Z12" s="6"/>
      <c r="AA12" s="6"/>
    </row>
    <row r="13" spans="1:27" ht="15.75">
      <c r="A13" s="20" t="s">
        <v>10</v>
      </c>
      <c r="B13" s="17">
        <v>351550</v>
      </c>
      <c r="C13" s="21">
        <v>246218</v>
      </c>
      <c r="D13" s="21"/>
      <c r="E13" s="21">
        <v>53362</v>
      </c>
      <c r="F13" s="21"/>
      <c r="G13" s="21">
        <v>8111</v>
      </c>
      <c r="H13" s="21"/>
      <c r="I13" s="21">
        <v>8318</v>
      </c>
      <c r="J13" s="21"/>
      <c r="K13" s="21">
        <v>12937</v>
      </c>
      <c r="L13" s="21"/>
      <c r="M13" s="21">
        <v>2165</v>
      </c>
      <c r="N13" s="6"/>
      <c r="O13" s="22">
        <v>2879</v>
      </c>
      <c r="P13" s="22"/>
      <c r="Q13" s="22">
        <v>1594</v>
      </c>
      <c r="R13" s="22"/>
      <c r="S13" s="22">
        <v>1045</v>
      </c>
      <c r="T13" s="22"/>
      <c r="U13" s="22">
        <v>4124</v>
      </c>
      <c r="V13" s="22"/>
      <c r="W13" s="22">
        <v>323</v>
      </c>
      <c r="X13" s="23">
        <v>10474</v>
      </c>
      <c r="Y13" s="6"/>
      <c r="Z13" s="6"/>
      <c r="AA13" s="6"/>
    </row>
    <row r="14" spans="1:27" ht="15.75">
      <c r="A14" s="20" t="s">
        <v>11</v>
      </c>
      <c r="B14" s="17">
        <v>99368</v>
      </c>
      <c r="C14" s="21">
        <v>48744</v>
      </c>
      <c r="D14" s="21"/>
      <c r="E14" s="21">
        <v>32487</v>
      </c>
      <c r="F14" s="21"/>
      <c r="G14" s="21">
        <v>3914</v>
      </c>
      <c r="H14" s="21"/>
      <c r="I14" s="21">
        <v>6174</v>
      </c>
      <c r="J14" s="21"/>
      <c r="K14" s="21">
        <v>2874</v>
      </c>
      <c r="L14" s="21"/>
      <c r="M14" s="21">
        <v>552</v>
      </c>
      <c r="N14" s="6"/>
      <c r="O14" s="22">
        <v>913</v>
      </c>
      <c r="P14" s="22"/>
      <c r="Q14" s="22">
        <v>558</v>
      </c>
      <c r="R14" s="22"/>
      <c r="S14" s="22">
        <v>400</v>
      </c>
      <c r="T14" s="22"/>
      <c r="U14" s="22">
        <v>340</v>
      </c>
      <c r="V14" s="22"/>
      <c r="W14" s="22">
        <v>234</v>
      </c>
      <c r="X14" s="23">
        <v>2178</v>
      </c>
      <c r="Y14" s="6"/>
      <c r="Z14" s="6"/>
      <c r="AA14" s="6"/>
    </row>
    <row r="15" spans="1:27" ht="15.75">
      <c r="A15" s="5"/>
      <c r="B15" s="17"/>
      <c r="C15" s="17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6"/>
      <c r="O15" s="18"/>
      <c r="P15" s="18"/>
      <c r="Q15" s="19"/>
      <c r="R15" s="19"/>
      <c r="S15" s="19"/>
      <c r="T15" s="19"/>
      <c r="U15" s="19"/>
      <c r="V15" s="19"/>
      <c r="W15" s="19"/>
      <c r="X15" s="18"/>
      <c r="Y15" s="6"/>
      <c r="Z15" s="6"/>
      <c r="AA15" s="6"/>
    </row>
    <row r="16" spans="1:27" ht="15.75">
      <c r="A16" s="4" t="s">
        <v>12</v>
      </c>
      <c r="B16" s="17">
        <v>3360143</v>
      </c>
      <c r="C16" s="17">
        <v>1621880</v>
      </c>
      <c r="D16" s="5"/>
      <c r="E16" s="17">
        <v>1106202</v>
      </c>
      <c r="F16" s="17"/>
      <c r="G16" s="17">
        <v>113322</v>
      </c>
      <c r="H16" s="17"/>
      <c r="I16" s="17">
        <v>204624</v>
      </c>
      <c r="J16" s="17"/>
      <c r="K16" s="17">
        <v>77882</v>
      </c>
      <c r="L16" s="17"/>
      <c r="M16" s="17">
        <v>49179</v>
      </c>
      <c r="N16" s="6"/>
      <c r="O16" s="18">
        <f>SUM(O17:O73)</f>
        <v>28271</v>
      </c>
      <c r="P16" s="18"/>
      <c r="Q16" s="18">
        <f>SUM(Q17:Q73)</f>
        <v>41439</v>
      </c>
      <c r="R16" s="19"/>
      <c r="S16" s="18">
        <f>SUM(S17:S73)</f>
        <v>14977</v>
      </c>
      <c r="T16" s="18"/>
      <c r="U16" s="18">
        <f>SUM(U17:U73)</f>
        <v>4681</v>
      </c>
      <c r="V16" s="18"/>
      <c r="W16" s="18">
        <f>SUM(W17:W73)</f>
        <v>24608</v>
      </c>
      <c r="X16" s="18">
        <f>SUM(X17:X73)</f>
        <v>73078</v>
      </c>
      <c r="Y16" s="6"/>
      <c r="Z16" s="6"/>
      <c r="AA16" s="6"/>
    </row>
    <row r="17" spans="1:27" ht="15.75">
      <c r="A17" s="20" t="s">
        <v>13</v>
      </c>
      <c r="B17" s="17">
        <v>104260</v>
      </c>
      <c r="C17" s="21">
        <v>59182</v>
      </c>
      <c r="D17" s="21"/>
      <c r="E17" s="21">
        <v>22809</v>
      </c>
      <c r="F17" s="21"/>
      <c r="G17" s="21">
        <v>3477</v>
      </c>
      <c r="H17" s="21"/>
      <c r="I17" s="21">
        <v>4819</v>
      </c>
      <c r="J17" s="21"/>
      <c r="K17" s="21">
        <v>3139</v>
      </c>
      <c r="L17" s="21"/>
      <c r="M17" s="21">
        <v>3148</v>
      </c>
      <c r="N17" s="6"/>
      <c r="O17" s="22">
        <v>1032</v>
      </c>
      <c r="P17" s="22"/>
      <c r="Q17" s="22">
        <v>3483</v>
      </c>
      <c r="R17" s="22"/>
      <c r="S17" s="22">
        <v>872</v>
      </c>
      <c r="T17" s="22"/>
      <c r="U17" s="22">
        <v>115</v>
      </c>
      <c r="V17" s="22"/>
      <c r="W17" s="22">
        <v>448</v>
      </c>
      <c r="X17" s="23">
        <v>1736</v>
      </c>
      <c r="Y17" s="6"/>
      <c r="Z17" s="6"/>
      <c r="AA17" s="6"/>
    </row>
    <row r="18" spans="1:27" ht="15.75">
      <c r="A18" s="20" t="s">
        <v>14</v>
      </c>
      <c r="B18" s="17">
        <v>13634</v>
      </c>
      <c r="C18" s="21">
        <v>4029</v>
      </c>
      <c r="D18" s="21"/>
      <c r="E18" s="21">
        <v>7457</v>
      </c>
      <c r="F18" s="21"/>
      <c r="G18" s="21">
        <v>287</v>
      </c>
      <c r="H18" s="21"/>
      <c r="I18" s="21">
        <v>763</v>
      </c>
      <c r="J18" s="21"/>
      <c r="K18" s="21">
        <v>154</v>
      </c>
      <c r="L18" s="21"/>
      <c r="M18" s="21">
        <v>168</v>
      </c>
      <c r="N18" s="6"/>
      <c r="O18" s="22">
        <v>75</v>
      </c>
      <c r="P18" s="22"/>
      <c r="Q18" s="22">
        <v>76</v>
      </c>
      <c r="R18" s="22"/>
      <c r="S18" s="22">
        <v>34</v>
      </c>
      <c r="T18" s="22"/>
      <c r="U18" s="22">
        <v>4</v>
      </c>
      <c r="V18" s="22"/>
      <c r="W18" s="22">
        <v>133</v>
      </c>
      <c r="X18" s="23">
        <v>454</v>
      </c>
      <c r="Y18" s="6"/>
      <c r="Z18" s="6"/>
      <c r="AA18" s="6"/>
    </row>
    <row r="19" spans="1:27" ht="15.75">
      <c r="A19" s="20" t="s">
        <v>15</v>
      </c>
      <c r="B19" s="17">
        <v>62515</v>
      </c>
      <c r="C19" s="21">
        <v>30051</v>
      </c>
      <c r="D19" s="21"/>
      <c r="E19" s="21">
        <v>22078</v>
      </c>
      <c r="F19" s="21"/>
      <c r="G19" s="21">
        <v>2085</v>
      </c>
      <c r="H19" s="21"/>
      <c r="I19" s="21">
        <v>2742</v>
      </c>
      <c r="J19" s="21"/>
      <c r="K19" s="21">
        <v>1625</v>
      </c>
      <c r="L19" s="21"/>
      <c r="M19" s="21">
        <v>1000</v>
      </c>
      <c r="N19" s="6"/>
      <c r="O19" s="22">
        <v>419</v>
      </c>
      <c r="P19" s="22"/>
      <c r="Q19" s="22">
        <v>462</v>
      </c>
      <c r="R19" s="22"/>
      <c r="S19" s="22">
        <v>186</v>
      </c>
      <c r="T19" s="22"/>
      <c r="U19" s="22">
        <v>31</v>
      </c>
      <c r="V19" s="22"/>
      <c r="W19" s="22">
        <v>394</v>
      </c>
      <c r="X19" s="23">
        <v>1442</v>
      </c>
      <c r="Y19" s="6"/>
      <c r="Z19" s="6"/>
      <c r="AA19" s="6"/>
    </row>
    <row r="20" spans="1:27" ht="15.75">
      <c r="A20" s="20" t="s">
        <v>16</v>
      </c>
      <c r="B20" s="17">
        <v>22727</v>
      </c>
      <c r="C20" s="21">
        <v>6330</v>
      </c>
      <c r="D20" s="21"/>
      <c r="E20" s="21">
        <v>12561</v>
      </c>
      <c r="F20" s="21"/>
      <c r="G20" s="21">
        <v>444</v>
      </c>
      <c r="H20" s="21"/>
      <c r="I20" s="21">
        <v>1714</v>
      </c>
      <c r="J20" s="21"/>
      <c r="K20" s="21">
        <v>223</v>
      </c>
      <c r="L20" s="21"/>
      <c r="M20" s="21">
        <v>273</v>
      </c>
      <c r="N20" s="6"/>
      <c r="O20" s="22">
        <v>150</v>
      </c>
      <c r="P20" s="22"/>
      <c r="Q20" s="22">
        <v>145</v>
      </c>
      <c r="R20" s="22"/>
      <c r="S20" s="22">
        <v>80</v>
      </c>
      <c r="T20" s="22"/>
      <c r="U20" s="22">
        <v>8</v>
      </c>
      <c r="V20" s="22"/>
      <c r="W20" s="22">
        <v>279</v>
      </c>
      <c r="X20" s="23">
        <v>520</v>
      </c>
      <c r="Y20" s="6"/>
      <c r="Z20" s="6"/>
      <c r="AA20" s="6"/>
    </row>
    <row r="21" spans="1:27" ht="15.75">
      <c r="A21" s="20" t="s">
        <v>17</v>
      </c>
      <c r="B21" s="17">
        <v>22814</v>
      </c>
      <c r="C21" s="21">
        <v>10749</v>
      </c>
      <c r="D21" s="21"/>
      <c r="E21" s="21">
        <v>7470</v>
      </c>
      <c r="F21" s="21"/>
      <c r="G21" s="21">
        <v>860</v>
      </c>
      <c r="H21" s="21"/>
      <c r="I21" s="21">
        <v>1479</v>
      </c>
      <c r="J21" s="21"/>
      <c r="K21" s="21">
        <v>458</v>
      </c>
      <c r="L21" s="21"/>
      <c r="M21" s="21">
        <v>714</v>
      </c>
      <c r="N21" s="6"/>
      <c r="O21" s="22">
        <v>181</v>
      </c>
      <c r="P21" s="22"/>
      <c r="Q21" s="22">
        <v>217</v>
      </c>
      <c r="R21" s="22"/>
      <c r="S21" s="22">
        <v>105</v>
      </c>
      <c r="T21" s="22"/>
      <c r="U21" s="22">
        <v>11</v>
      </c>
      <c r="V21" s="22"/>
      <c r="W21" s="22">
        <v>192</v>
      </c>
      <c r="X21" s="23">
        <v>378</v>
      </c>
      <c r="Y21" s="6"/>
      <c r="Z21" s="6"/>
      <c r="AA21" s="6"/>
    </row>
    <row r="22" spans="1:27" ht="15.75">
      <c r="A22" s="20" t="s">
        <v>18</v>
      </c>
      <c r="B22" s="17">
        <v>40358</v>
      </c>
      <c r="C22" s="21">
        <v>12550</v>
      </c>
      <c r="D22" s="21"/>
      <c r="E22" s="21">
        <v>20897</v>
      </c>
      <c r="F22" s="21"/>
      <c r="G22" s="21">
        <v>999</v>
      </c>
      <c r="H22" s="21"/>
      <c r="I22" s="21">
        <v>3270</v>
      </c>
      <c r="J22" s="21"/>
      <c r="K22" s="21">
        <v>473</v>
      </c>
      <c r="L22" s="21"/>
      <c r="M22" s="21">
        <v>439</v>
      </c>
      <c r="N22" s="6"/>
      <c r="O22" s="22">
        <v>227</v>
      </c>
      <c r="P22" s="22"/>
      <c r="Q22" s="22">
        <v>286</v>
      </c>
      <c r="R22" s="22"/>
      <c r="S22" s="22">
        <v>138</v>
      </c>
      <c r="T22" s="22"/>
      <c r="U22" s="22">
        <v>17</v>
      </c>
      <c r="V22" s="22"/>
      <c r="W22" s="22">
        <v>426</v>
      </c>
      <c r="X22" s="23">
        <v>636</v>
      </c>
      <c r="Y22" s="6"/>
      <c r="Z22" s="6"/>
      <c r="AA22" s="6"/>
    </row>
    <row r="23" spans="1:27" ht="15.75">
      <c r="A23" s="20" t="s">
        <v>19</v>
      </c>
      <c r="B23" s="17">
        <v>25047</v>
      </c>
      <c r="C23" s="21">
        <v>11906</v>
      </c>
      <c r="D23" s="21"/>
      <c r="E23" s="21">
        <v>9797</v>
      </c>
      <c r="F23" s="21"/>
      <c r="G23" s="21">
        <v>700</v>
      </c>
      <c r="H23" s="21"/>
      <c r="I23" s="21">
        <v>1020</v>
      </c>
      <c r="J23" s="21"/>
      <c r="K23" s="21">
        <v>366</v>
      </c>
      <c r="L23" s="21"/>
      <c r="M23" s="21">
        <v>224</v>
      </c>
      <c r="N23" s="6"/>
      <c r="O23" s="22">
        <v>141</v>
      </c>
      <c r="P23" s="22"/>
      <c r="Q23" s="22">
        <v>142</v>
      </c>
      <c r="R23" s="22"/>
      <c r="S23" s="22">
        <v>33</v>
      </c>
      <c r="T23" s="22"/>
      <c r="U23" s="22">
        <v>11</v>
      </c>
      <c r="V23" s="22"/>
      <c r="W23" s="22">
        <v>108</v>
      </c>
      <c r="X23" s="23">
        <v>599</v>
      </c>
      <c r="Y23" s="6"/>
      <c r="Z23" s="6"/>
      <c r="AA23" s="6"/>
    </row>
    <row r="24" spans="1:27" ht="15.75">
      <c r="A24" s="20" t="s">
        <v>20</v>
      </c>
      <c r="B24" s="17">
        <v>14307</v>
      </c>
      <c r="C24" s="21">
        <v>6350</v>
      </c>
      <c r="D24" s="21"/>
      <c r="E24" s="21">
        <v>5426</v>
      </c>
      <c r="F24" s="21"/>
      <c r="G24" s="21">
        <v>536</v>
      </c>
      <c r="H24" s="21"/>
      <c r="I24" s="21">
        <v>606</v>
      </c>
      <c r="J24" s="21"/>
      <c r="K24" s="21">
        <v>345</v>
      </c>
      <c r="L24" s="21"/>
      <c r="M24" s="21">
        <v>331</v>
      </c>
      <c r="N24" s="6"/>
      <c r="O24" s="22">
        <v>90</v>
      </c>
      <c r="P24" s="22"/>
      <c r="Q24" s="22">
        <v>128</v>
      </c>
      <c r="R24" s="22"/>
      <c r="S24" s="22">
        <v>62</v>
      </c>
      <c r="T24" s="22"/>
      <c r="U24" s="22">
        <v>18</v>
      </c>
      <c r="V24" s="22"/>
      <c r="W24" s="22">
        <v>94</v>
      </c>
      <c r="X24" s="23">
        <v>321</v>
      </c>
      <c r="Y24" s="6"/>
      <c r="Z24" s="6"/>
      <c r="AA24" s="6"/>
    </row>
    <row r="25" spans="1:27" ht="15.75">
      <c r="A25" s="20" t="s">
        <v>21</v>
      </c>
      <c r="B25" s="17">
        <v>23552</v>
      </c>
      <c r="C25" s="21">
        <v>13523</v>
      </c>
      <c r="D25" s="21"/>
      <c r="E25" s="21">
        <v>6048</v>
      </c>
      <c r="F25" s="21"/>
      <c r="G25" s="21">
        <v>1182</v>
      </c>
      <c r="H25" s="21"/>
      <c r="I25" s="21">
        <v>962</v>
      </c>
      <c r="J25" s="21"/>
      <c r="K25" s="21">
        <v>611</v>
      </c>
      <c r="L25" s="21"/>
      <c r="M25" s="21">
        <v>205</v>
      </c>
      <c r="N25" s="6"/>
      <c r="O25" s="22">
        <v>148</v>
      </c>
      <c r="P25" s="22"/>
      <c r="Q25" s="22">
        <v>79</v>
      </c>
      <c r="R25" s="22"/>
      <c r="S25" s="22">
        <v>56</v>
      </c>
      <c r="T25" s="22"/>
      <c r="U25" s="22">
        <v>11</v>
      </c>
      <c r="V25" s="22"/>
      <c r="W25" s="22">
        <v>145</v>
      </c>
      <c r="X25" s="23">
        <v>582</v>
      </c>
      <c r="Y25" s="6"/>
      <c r="Z25" s="6"/>
      <c r="AA25" s="6"/>
    </row>
    <row r="26" spans="1:27" ht="15.75">
      <c r="A26" s="20" t="s">
        <v>22</v>
      </c>
      <c r="B26" s="17">
        <v>24264</v>
      </c>
      <c r="C26" s="21">
        <v>11764</v>
      </c>
      <c r="D26" s="21"/>
      <c r="E26" s="21">
        <v>6883</v>
      </c>
      <c r="F26" s="21"/>
      <c r="G26" s="21">
        <v>1308</v>
      </c>
      <c r="H26" s="21"/>
      <c r="I26" s="21">
        <v>1377</v>
      </c>
      <c r="J26" s="21"/>
      <c r="K26" s="21">
        <v>880</v>
      </c>
      <c r="L26" s="21"/>
      <c r="M26" s="21">
        <v>528</v>
      </c>
      <c r="N26" s="6"/>
      <c r="O26" s="22">
        <v>215</v>
      </c>
      <c r="P26" s="22"/>
      <c r="Q26" s="22">
        <v>459</v>
      </c>
      <c r="R26" s="22"/>
      <c r="S26" s="22">
        <v>143</v>
      </c>
      <c r="T26" s="22"/>
      <c r="U26" s="22">
        <v>8</v>
      </c>
      <c r="V26" s="22"/>
      <c r="W26" s="22">
        <v>142</v>
      </c>
      <c r="X26" s="23">
        <v>557</v>
      </c>
      <c r="Y26" s="6"/>
      <c r="Z26" s="6"/>
      <c r="AA26" s="6"/>
    </row>
    <row r="27" spans="1:27" ht="15.75">
      <c r="A27" s="20" t="s">
        <v>23</v>
      </c>
      <c r="B27" s="17">
        <v>14132</v>
      </c>
      <c r="C27" s="21">
        <v>6797</v>
      </c>
      <c r="D27" s="21"/>
      <c r="E27" s="21">
        <v>4659</v>
      </c>
      <c r="F27" s="21"/>
      <c r="G27" s="21">
        <v>548</v>
      </c>
      <c r="H27" s="21"/>
      <c r="I27" s="21">
        <v>704</v>
      </c>
      <c r="J27" s="21"/>
      <c r="K27" s="21">
        <v>370</v>
      </c>
      <c r="L27" s="21"/>
      <c r="M27" s="21">
        <v>358</v>
      </c>
      <c r="N27" s="6"/>
      <c r="O27" s="22">
        <v>145</v>
      </c>
      <c r="P27" s="22"/>
      <c r="Q27" s="22">
        <v>170</v>
      </c>
      <c r="R27" s="22"/>
      <c r="S27" s="22">
        <v>58</v>
      </c>
      <c r="T27" s="22"/>
      <c r="U27" s="22">
        <v>7</v>
      </c>
      <c r="V27" s="22"/>
      <c r="W27" s="22">
        <v>61</v>
      </c>
      <c r="X27" s="23">
        <v>255</v>
      </c>
      <c r="Y27" s="6"/>
      <c r="Z27" s="6"/>
      <c r="AA27" s="6"/>
    </row>
    <row r="28" spans="1:27" ht="15.75">
      <c r="A28" s="20" t="s">
        <v>24</v>
      </c>
      <c r="B28" s="17">
        <v>14058</v>
      </c>
      <c r="C28" s="21">
        <v>5874</v>
      </c>
      <c r="D28" s="21"/>
      <c r="E28" s="21">
        <v>5582</v>
      </c>
      <c r="F28" s="21"/>
      <c r="G28" s="21">
        <v>460</v>
      </c>
      <c r="H28" s="21"/>
      <c r="I28" s="21">
        <v>661</v>
      </c>
      <c r="J28" s="21"/>
      <c r="K28" s="21">
        <v>364</v>
      </c>
      <c r="L28" s="21"/>
      <c r="M28" s="21">
        <v>282</v>
      </c>
      <c r="N28" s="6"/>
      <c r="O28" s="22">
        <v>86</v>
      </c>
      <c r="P28" s="22"/>
      <c r="Q28" s="22">
        <v>112</v>
      </c>
      <c r="R28" s="22"/>
      <c r="S28" s="22">
        <v>198</v>
      </c>
      <c r="T28" s="22"/>
      <c r="U28" s="22">
        <v>18</v>
      </c>
      <c r="V28" s="22"/>
      <c r="W28" s="22">
        <v>107</v>
      </c>
      <c r="X28" s="23">
        <v>314</v>
      </c>
      <c r="Y28" s="6"/>
      <c r="Z28" s="6"/>
      <c r="AA28" s="6"/>
    </row>
    <row r="29" spans="1:27" ht="15.75">
      <c r="A29" s="20" t="s">
        <v>25</v>
      </c>
      <c r="B29" s="17">
        <v>88378</v>
      </c>
      <c r="C29" s="21">
        <v>42857</v>
      </c>
      <c r="D29" s="21"/>
      <c r="E29" s="21">
        <v>28544</v>
      </c>
      <c r="F29" s="21"/>
      <c r="G29" s="21">
        <v>3130</v>
      </c>
      <c r="H29" s="21"/>
      <c r="I29" s="21">
        <v>5982</v>
      </c>
      <c r="J29" s="21"/>
      <c r="K29" s="21">
        <v>2178</v>
      </c>
      <c r="L29" s="21"/>
      <c r="M29" s="21">
        <v>1027</v>
      </c>
      <c r="N29" s="6"/>
      <c r="O29" s="22">
        <v>803</v>
      </c>
      <c r="P29" s="22"/>
      <c r="Q29" s="22">
        <v>944</v>
      </c>
      <c r="R29" s="22"/>
      <c r="S29" s="22">
        <v>255</v>
      </c>
      <c r="T29" s="22"/>
      <c r="U29" s="22">
        <v>116</v>
      </c>
      <c r="V29" s="22"/>
      <c r="W29" s="22">
        <v>348</v>
      </c>
      <c r="X29" s="23">
        <v>2194</v>
      </c>
      <c r="Y29" s="6"/>
      <c r="Z29" s="6"/>
      <c r="AA29" s="6"/>
    </row>
    <row r="30" spans="1:27" ht="15.75">
      <c r="A30" s="20" t="s">
        <v>26</v>
      </c>
      <c r="B30" s="17">
        <v>307762</v>
      </c>
      <c r="C30" s="21">
        <v>102883</v>
      </c>
      <c r="D30" s="21"/>
      <c r="E30" s="21">
        <v>148190</v>
      </c>
      <c r="F30" s="21"/>
      <c r="G30" s="21">
        <v>4773</v>
      </c>
      <c r="H30" s="21"/>
      <c r="I30" s="21">
        <v>23632</v>
      </c>
      <c r="J30" s="21"/>
      <c r="K30" s="21">
        <v>5803</v>
      </c>
      <c r="L30" s="21"/>
      <c r="M30" s="21">
        <v>4505</v>
      </c>
      <c r="N30" s="6"/>
      <c r="O30" s="22">
        <v>2123</v>
      </c>
      <c r="P30" s="22"/>
      <c r="Q30" s="22">
        <v>3023</v>
      </c>
      <c r="R30" s="22"/>
      <c r="S30" s="22">
        <v>1115</v>
      </c>
      <c r="T30" s="22"/>
      <c r="U30" s="22">
        <v>946</v>
      </c>
      <c r="V30" s="22"/>
      <c r="W30" s="22">
        <v>4868</v>
      </c>
      <c r="X30" s="23">
        <v>5901</v>
      </c>
      <c r="Y30" s="6"/>
      <c r="Z30" s="6"/>
      <c r="AA30" s="6"/>
    </row>
    <row r="31" spans="1:27" ht="15.75">
      <c r="A31" s="20" t="s">
        <v>27</v>
      </c>
      <c r="B31" s="17">
        <v>13427</v>
      </c>
      <c r="C31" s="21">
        <v>7032</v>
      </c>
      <c r="D31" s="21"/>
      <c r="E31" s="21">
        <v>3954</v>
      </c>
      <c r="F31" s="21"/>
      <c r="G31" s="21">
        <v>664</v>
      </c>
      <c r="H31" s="21"/>
      <c r="I31" s="21">
        <v>457</v>
      </c>
      <c r="J31" s="21"/>
      <c r="K31" s="21">
        <v>295</v>
      </c>
      <c r="L31" s="21"/>
      <c r="M31" s="21">
        <v>178</v>
      </c>
      <c r="N31" s="6"/>
      <c r="O31" s="22">
        <v>99</v>
      </c>
      <c r="P31" s="22"/>
      <c r="Q31" s="22">
        <v>114</v>
      </c>
      <c r="R31" s="22"/>
      <c r="S31" s="22">
        <v>71</v>
      </c>
      <c r="T31" s="22"/>
      <c r="U31" s="22">
        <v>7</v>
      </c>
      <c r="V31" s="22"/>
      <c r="W31" s="22">
        <v>53</v>
      </c>
      <c r="X31" s="23">
        <v>503</v>
      </c>
      <c r="Y31" s="6"/>
      <c r="Z31" s="6"/>
      <c r="AA31" s="6"/>
    </row>
    <row r="32" spans="1:27" ht="15.75">
      <c r="A32" s="20" t="s">
        <v>28</v>
      </c>
      <c r="B32" s="17">
        <v>12663</v>
      </c>
      <c r="C32" s="21">
        <v>7338</v>
      </c>
      <c r="D32" s="21"/>
      <c r="E32" s="21">
        <v>3261</v>
      </c>
      <c r="F32" s="21"/>
      <c r="G32" s="21">
        <v>549</v>
      </c>
      <c r="H32" s="21"/>
      <c r="I32" s="21">
        <v>377</v>
      </c>
      <c r="J32" s="21"/>
      <c r="K32" s="21">
        <v>257</v>
      </c>
      <c r="L32" s="21"/>
      <c r="M32" s="21">
        <v>149</v>
      </c>
      <c r="N32" s="6"/>
      <c r="O32" s="22">
        <v>121</v>
      </c>
      <c r="P32" s="22"/>
      <c r="Q32" s="22">
        <v>75</v>
      </c>
      <c r="R32" s="22"/>
      <c r="S32" s="22">
        <v>54</v>
      </c>
      <c r="T32" s="22"/>
      <c r="U32" s="22">
        <v>5</v>
      </c>
      <c r="V32" s="22"/>
      <c r="W32" s="22">
        <v>61</v>
      </c>
      <c r="X32" s="23">
        <v>416</v>
      </c>
      <c r="Y32" s="6"/>
      <c r="Z32" s="6"/>
      <c r="AA32" s="6"/>
    </row>
    <row r="33" spans="1:27" ht="15.75">
      <c r="A33" s="20" t="s">
        <v>29</v>
      </c>
      <c r="B33" s="17">
        <v>15428</v>
      </c>
      <c r="C33" s="21">
        <v>6345</v>
      </c>
      <c r="D33" s="21"/>
      <c r="E33" s="21">
        <v>6341</v>
      </c>
      <c r="F33" s="21"/>
      <c r="G33" s="21">
        <v>450</v>
      </c>
      <c r="H33" s="21"/>
      <c r="I33" s="21">
        <v>820</v>
      </c>
      <c r="J33" s="21"/>
      <c r="K33" s="21">
        <v>214</v>
      </c>
      <c r="L33" s="21"/>
      <c r="M33" s="21">
        <v>184</v>
      </c>
      <c r="N33" s="6"/>
      <c r="O33" s="22">
        <v>112</v>
      </c>
      <c r="P33" s="22"/>
      <c r="Q33" s="22">
        <v>336</v>
      </c>
      <c r="R33" s="22"/>
      <c r="S33" s="22">
        <v>51</v>
      </c>
      <c r="T33" s="22"/>
      <c r="U33" s="22">
        <v>12</v>
      </c>
      <c r="V33" s="22"/>
      <c r="W33" s="22">
        <v>146</v>
      </c>
      <c r="X33" s="23">
        <v>417</v>
      </c>
      <c r="Y33" s="6"/>
      <c r="Z33" s="6"/>
      <c r="AA33" s="6"/>
    </row>
    <row r="34" spans="1:27" ht="15.75">
      <c r="A34" s="20" t="s">
        <v>30</v>
      </c>
      <c r="B34" s="17">
        <v>18231</v>
      </c>
      <c r="C34" s="21">
        <v>5891</v>
      </c>
      <c r="D34" s="21"/>
      <c r="E34" s="21">
        <v>8498</v>
      </c>
      <c r="F34" s="21"/>
      <c r="G34" s="21">
        <v>518</v>
      </c>
      <c r="H34" s="21"/>
      <c r="I34" s="21">
        <v>1724</v>
      </c>
      <c r="J34" s="21"/>
      <c r="K34" s="21">
        <v>259</v>
      </c>
      <c r="L34" s="21"/>
      <c r="M34" s="21">
        <v>193</v>
      </c>
      <c r="N34" s="6"/>
      <c r="O34" s="22">
        <v>110</v>
      </c>
      <c r="P34" s="22"/>
      <c r="Q34" s="22">
        <v>213</v>
      </c>
      <c r="R34" s="22"/>
      <c r="S34" s="22">
        <v>60</v>
      </c>
      <c r="T34" s="22"/>
      <c r="U34" s="22">
        <v>5</v>
      </c>
      <c r="V34" s="22"/>
      <c r="W34" s="22">
        <v>397</v>
      </c>
      <c r="X34" s="23">
        <v>363</v>
      </c>
      <c r="Y34" s="6"/>
      <c r="Z34" s="6"/>
      <c r="AA34" s="6"/>
    </row>
    <row r="35" spans="1:27" ht="15.75">
      <c r="A35" s="20" t="s">
        <v>31</v>
      </c>
      <c r="B35" s="17">
        <v>16851</v>
      </c>
      <c r="C35" s="21">
        <v>6814</v>
      </c>
      <c r="D35" s="21"/>
      <c r="E35" s="21">
        <v>6150</v>
      </c>
      <c r="F35" s="21"/>
      <c r="G35" s="21">
        <v>670</v>
      </c>
      <c r="H35" s="21"/>
      <c r="I35" s="21">
        <v>1302</v>
      </c>
      <c r="J35" s="21"/>
      <c r="K35" s="21">
        <v>420</v>
      </c>
      <c r="L35" s="21"/>
      <c r="M35" s="21">
        <v>313</v>
      </c>
      <c r="N35" s="6"/>
      <c r="O35" s="22">
        <v>137</v>
      </c>
      <c r="P35" s="22"/>
      <c r="Q35" s="22">
        <v>223</v>
      </c>
      <c r="R35" s="22"/>
      <c r="S35" s="22">
        <v>76</v>
      </c>
      <c r="T35" s="22"/>
      <c r="U35" s="22">
        <v>7</v>
      </c>
      <c r="V35" s="22"/>
      <c r="W35" s="22">
        <v>101</v>
      </c>
      <c r="X35" s="23">
        <v>638</v>
      </c>
      <c r="Y35" s="6"/>
      <c r="Z35" s="6"/>
      <c r="AA35" s="6"/>
    </row>
    <row r="36" spans="1:27" ht="15.75">
      <c r="A36" s="20" t="s">
        <v>32</v>
      </c>
      <c r="B36" s="17">
        <v>2667</v>
      </c>
      <c r="C36" s="21">
        <v>985</v>
      </c>
      <c r="D36" s="21"/>
      <c r="E36" s="21">
        <v>1206</v>
      </c>
      <c r="F36" s="21"/>
      <c r="G36" s="21">
        <v>71</v>
      </c>
      <c r="H36" s="21"/>
      <c r="I36" s="21">
        <v>144</v>
      </c>
      <c r="J36" s="21"/>
      <c r="K36" s="21">
        <v>44</v>
      </c>
      <c r="L36" s="21"/>
      <c r="M36" s="21">
        <v>33</v>
      </c>
      <c r="N36" s="6"/>
      <c r="O36" s="22">
        <v>16</v>
      </c>
      <c r="P36" s="22"/>
      <c r="Q36" s="22">
        <v>47</v>
      </c>
      <c r="R36" s="22"/>
      <c r="S36" s="22">
        <v>23</v>
      </c>
      <c r="T36" s="22"/>
      <c r="U36" s="22">
        <v>1</v>
      </c>
      <c r="V36" s="22"/>
      <c r="W36" s="22">
        <v>23</v>
      </c>
      <c r="X36" s="23">
        <v>74</v>
      </c>
      <c r="Y36" s="6"/>
      <c r="Z36" s="6"/>
      <c r="AA36" s="6"/>
    </row>
    <row r="37" spans="1:27" ht="15.75">
      <c r="A37" s="20" t="s">
        <v>33</v>
      </c>
      <c r="B37" s="17">
        <v>20099</v>
      </c>
      <c r="C37" s="21">
        <v>8950</v>
      </c>
      <c r="D37" s="21"/>
      <c r="E37" s="21">
        <v>7707</v>
      </c>
      <c r="F37" s="21"/>
      <c r="G37" s="21">
        <v>710</v>
      </c>
      <c r="H37" s="21"/>
      <c r="I37" s="21">
        <v>1047</v>
      </c>
      <c r="J37" s="21"/>
      <c r="K37" s="21">
        <v>282</v>
      </c>
      <c r="L37" s="21"/>
      <c r="M37" s="21">
        <v>295</v>
      </c>
      <c r="N37" s="6"/>
      <c r="O37" s="22">
        <v>132</v>
      </c>
      <c r="P37" s="22"/>
      <c r="Q37" s="22">
        <v>215</v>
      </c>
      <c r="R37" s="22"/>
      <c r="S37" s="22">
        <v>79</v>
      </c>
      <c r="T37" s="22"/>
      <c r="U37" s="22">
        <v>13</v>
      </c>
      <c r="V37" s="22"/>
      <c r="W37" s="22">
        <v>86</v>
      </c>
      <c r="X37" s="23">
        <v>583</v>
      </c>
      <c r="Y37" s="6"/>
      <c r="Z37" s="6"/>
      <c r="AA37" s="6"/>
    </row>
    <row r="38" spans="1:27" ht="15.75">
      <c r="A38" s="20" t="s">
        <v>34</v>
      </c>
      <c r="B38" s="17">
        <v>27760</v>
      </c>
      <c r="C38" s="21">
        <v>13982</v>
      </c>
      <c r="D38" s="21"/>
      <c r="E38" s="21">
        <v>8526</v>
      </c>
      <c r="F38" s="21"/>
      <c r="G38" s="21">
        <v>1305</v>
      </c>
      <c r="H38" s="21"/>
      <c r="I38" s="21">
        <v>1104</v>
      </c>
      <c r="J38" s="21"/>
      <c r="K38" s="21">
        <v>475</v>
      </c>
      <c r="L38" s="21"/>
      <c r="M38" s="21">
        <v>246</v>
      </c>
      <c r="N38" s="6"/>
      <c r="O38" s="22">
        <v>204</v>
      </c>
      <c r="P38" s="22"/>
      <c r="Q38" s="22">
        <v>186</v>
      </c>
      <c r="R38" s="22"/>
      <c r="S38" s="22">
        <v>755</v>
      </c>
      <c r="T38" s="22"/>
      <c r="U38" s="22">
        <v>16</v>
      </c>
      <c r="V38" s="22"/>
      <c r="W38" s="22">
        <v>130</v>
      </c>
      <c r="X38" s="23">
        <v>831</v>
      </c>
      <c r="Y38" s="6"/>
      <c r="Z38" s="6"/>
      <c r="AA38" s="6"/>
    </row>
    <row r="39" spans="1:27" ht="15.75">
      <c r="A39" s="20" t="s">
        <v>35</v>
      </c>
      <c r="B39" s="17">
        <v>7579</v>
      </c>
      <c r="C39" s="21">
        <v>3522</v>
      </c>
      <c r="D39" s="21"/>
      <c r="E39" s="21">
        <v>2789</v>
      </c>
      <c r="F39" s="21"/>
      <c r="G39" s="21">
        <v>231</v>
      </c>
      <c r="H39" s="21"/>
      <c r="I39" s="21">
        <v>385</v>
      </c>
      <c r="J39" s="21"/>
      <c r="K39" s="21">
        <v>89</v>
      </c>
      <c r="L39" s="21"/>
      <c r="M39" s="21">
        <v>82</v>
      </c>
      <c r="N39" s="6"/>
      <c r="O39" s="22">
        <v>53</v>
      </c>
      <c r="P39" s="22"/>
      <c r="Q39" s="22">
        <v>40</v>
      </c>
      <c r="R39" s="22"/>
      <c r="S39" s="22">
        <v>118</v>
      </c>
      <c r="T39" s="22"/>
      <c r="U39" s="22">
        <v>3</v>
      </c>
      <c r="V39" s="22"/>
      <c r="W39" s="22">
        <v>36</v>
      </c>
      <c r="X39" s="23">
        <v>231</v>
      </c>
      <c r="Y39" s="6"/>
      <c r="Z39" s="6"/>
      <c r="AA39" s="6"/>
    </row>
    <row r="40" spans="1:27" ht="15.75">
      <c r="A40" s="20" t="s">
        <v>36</v>
      </c>
      <c r="B40" s="17">
        <v>19899</v>
      </c>
      <c r="C40" s="21">
        <v>8809</v>
      </c>
      <c r="D40" s="21"/>
      <c r="E40" s="21">
        <v>7189</v>
      </c>
      <c r="F40" s="21"/>
      <c r="G40" s="21">
        <v>733</v>
      </c>
      <c r="H40" s="21"/>
      <c r="I40" s="21">
        <v>1478</v>
      </c>
      <c r="J40" s="21"/>
      <c r="K40" s="21">
        <v>377</v>
      </c>
      <c r="L40" s="21"/>
      <c r="M40" s="21">
        <v>240</v>
      </c>
      <c r="N40" s="6"/>
      <c r="O40" s="22">
        <v>122</v>
      </c>
      <c r="P40" s="22"/>
      <c r="Q40" s="22">
        <v>173</v>
      </c>
      <c r="R40" s="22"/>
      <c r="S40" s="22">
        <v>63</v>
      </c>
      <c r="T40" s="22"/>
      <c r="U40" s="22">
        <v>6</v>
      </c>
      <c r="V40" s="22"/>
      <c r="W40" s="22">
        <v>402</v>
      </c>
      <c r="X40" s="23">
        <v>307</v>
      </c>
      <c r="Y40" s="6"/>
      <c r="Z40" s="6"/>
      <c r="AA40" s="6"/>
    </row>
    <row r="41" spans="1:27" ht="15.75">
      <c r="A41" s="20" t="s">
        <v>37</v>
      </c>
      <c r="B41" s="17">
        <v>21574</v>
      </c>
      <c r="C41" s="21">
        <v>9479</v>
      </c>
      <c r="D41" s="21"/>
      <c r="E41" s="21">
        <v>7080</v>
      </c>
      <c r="F41" s="21"/>
      <c r="G41" s="21">
        <v>882</v>
      </c>
      <c r="H41" s="21"/>
      <c r="I41" s="21">
        <v>1463</v>
      </c>
      <c r="J41" s="21"/>
      <c r="K41" s="21">
        <v>501</v>
      </c>
      <c r="L41" s="21"/>
      <c r="M41" s="21">
        <v>765</v>
      </c>
      <c r="N41" s="6"/>
      <c r="O41" s="22">
        <v>190</v>
      </c>
      <c r="P41" s="22"/>
      <c r="Q41" s="22">
        <v>505</v>
      </c>
      <c r="R41" s="22"/>
      <c r="S41" s="22">
        <v>132</v>
      </c>
      <c r="T41" s="22"/>
      <c r="U41" s="22">
        <v>22</v>
      </c>
      <c r="V41" s="22"/>
      <c r="W41" s="22">
        <v>114</v>
      </c>
      <c r="X41" s="23">
        <v>441</v>
      </c>
      <c r="Y41" s="6"/>
      <c r="Z41" s="6"/>
      <c r="AA41" s="6"/>
    </row>
    <row r="42" spans="1:27" ht="15.75">
      <c r="A42" s="20" t="s">
        <v>38</v>
      </c>
      <c r="B42" s="17">
        <v>233273</v>
      </c>
      <c r="C42" s="21">
        <v>125531</v>
      </c>
      <c r="D42" s="21"/>
      <c r="E42" s="21">
        <v>61002</v>
      </c>
      <c r="F42" s="21"/>
      <c r="G42" s="21">
        <v>11069</v>
      </c>
      <c r="H42" s="21"/>
      <c r="I42" s="21">
        <v>16070</v>
      </c>
      <c r="J42" s="21"/>
      <c r="K42" s="21">
        <v>5165</v>
      </c>
      <c r="L42" s="21"/>
      <c r="M42" s="21">
        <v>2402</v>
      </c>
      <c r="N42" s="6"/>
      <c r="O42" s="22">
        <v>1733</v>
      </c>
      <c r="P42" s="22"/>
      <c r="Q42" s="22">
        <v>2569</v>
      </c>
      <c r="R42" s="22"/>
      <c r="S42" s="22">
        <v>583</v>
      </c>
      <c r="T42" s="22"/>
      <c r="U42" s="22">
        <v>108</v>
      </c>
      <c r="V42" s="22"/>
      <c r="W42" s="22">
        <v>3291</v>
      </c>
      <c r="X42" s="23">
        <v>3750</v>
      </c>
      <c r="Y42" s="6"/>
      <c r="Z42" s="6"/>
      <c r="AA42" s="6"/>
    </row>
    <row r="43" spans="1:27" ht="15.75">
      <c r="A43" s="20" t="s">
        <v>39</v>
      </c>
      <c r="B43" s="17">
        <v>14256</v>
      </c>
      <c r="C43" s="21">
        <v>6081</v>
      </c>
      <c r="D43" s="21"/>
      <c r="E43" s="21">
        <v>5319</v>
      </c>
      <c r="F43" s="21"/>
      <c r="G43" s="21">
        <v>481</v>
      </c>
      <c r="H43" s="21"/>
      <c r="I43" s="21">
        <v>1065</v>
      </c>
      <c r="J43" s="21"/>
      <c r="K43" s="21">
        <v>243</v>
      </c>
      <c r="L43" s="21"/>
      <c r="M43" s="21">
        <v>172</v>
      </c>
      <c r="N43" s="6"/>
      <c r="O43" s="22">
        <v>109</v>
      </c>
      <c r="P43" s="22"/>
      <c r="Q43" s="22">
        <v>303</v>
      </c>
      <c r="R43" s="22"/>
      <c r="S43" s="22">
        <v>64</v>
      </c>
      <c r="T43" s="22"/>
      <c r="U43" s="22">
        <v>9</v>
      </c>
      <c r="V43" s="22"/>
      <c r="W43" s="22">
        <v>103</v>
      </c>
      <c r="X43" s="23">
        <v>307</v>
      </c>
      <c r="Y43" s="6"/>
      <c r="Z43" s="6"/>
      <c r="AA43" s="6"/>
    </row>
    <row r="44" spans="1:27" ht="15.75">
      <c r="A44" s="20" t="s">
        <v>40</v>
      </c>
      <c r="B44" s="17">
        <v>392174</v>
      </c>
      <c r="C44" s="21">
        <v>214503</v>
      </c>
      <c r="D44" s="21"/>
      <c r="E44" s="21">
        <v>119059</v>
      </c>
      <c r="F44" s="21"/>
      <c r="G44" s="21">
        <v>10932</v>
      </c>
      <c r="H44" s="21"/>
      <c r="I44" s="21">
        <v>18833</v>
      </c>
      <c r="J44" s="21"/>
      <c r="K44" s="21">
        <v>7914</v>
      </c>
      <c r="L44" s="21"/>
      <c r="M44" s="21">
        <v>2909</v>
      </c>
      <c r="N44" s="6"/>
      <c r="O44" s="22">
        <v>3669</v>
      </c>
      <c r="P44" s="22"/>
      <c r="Q44" s="22">
        <v>3692</v>
      </c>
      <c r="R44" s="22"/>
      <c r="S44" s="22">
        <v>1464</v>
      </c>
      <c r="T44" s="22"/>
      <c r="U44" s="22">
        <v>900</v>
      </c>
      <c r="V44" s="22"/>
      <c r="W44" s="22">
        <v>1540</v>
      </c>
      <c r="X44" s="23">
        <v>6759</v>
      </c>
      <c r="Y44" s="6"/>
      <c r="Z44" s="6"/>
      <c r="AA44" s="6"/>
    </row>
    <row r="45" spans="1:27" ht="15.75">
      <c r="A45" s="20" t="s">
        <v>41</v>
      </c>
      <c r="B45" s="17">
        <v>66992</v>
      </c>
      <c r="C45" s="21">
        <v>19277</v>
      </c>
      <c r="D45" s="21"/>
      <c r="E45" s="21">
        <v>35991</v>
      </c>
      <c r="F45" s="21"/>
      <c r="G45" s="21">
        <v>1009</v>
      </c>
      <c r="H45" s="21"/>
      <c r="I45" s="21">
        <v>5656</v>
      </c>
      <c r="J45" s="21"/>
      <c r="K45" s="21">
        <v>951</v>
      </c>
      <c r="L45" s="21"/>
      <c r="M45" s="21">
        <v>654</v>
      </c>
      <c r="N45" s="6"/>
      <c r="O45" s="22">
        <v>430</v>
      </c>
      <c r="P45" s="22"/>
      <c r="Q45" s="22">
        <v>569</v>
      </c>
      <c r="R45" s="22"/>
      <c r="S45" s="22">
        <v>247</v>
      </c>
      <c r="T45" s="22"/>
      <c r="U45" s="22">
        <v>49</v>
      </c>
      <c r="V45" s="22"/>
      <c r="W45" s="22">
        <v>906</v>
      </c>
      <c r="X45" s="23">
        <v>1253</v>
      </c>
      <c r="Y45" s="6"/>
      <c r="Z45" s="6"/>
      <c r="AA45" s="6"/>
    </row>
    <row r="46" spans="1:27" ht="15.75">
      <c r="A46" s="20" t="s">
        <v>42</v>
      </c>
      <c r="B46" s="17">
        <v>69543</v>
      </c>
      <c r="C46" s="21">
        <v>32009</v>
      </c>
      <c r="D46" s="21"/>
      <c r="E46" s="21">
        <v>25468</v>
      </c>
      <c r="F46" s="21"/>
      <c r="G46" s="21">
        <v>2553</v>
      </c>
      <c r="H46" s="21"/>
      <c r="I46" s="21">
        <v>3633</v>
      </c>
      <c r="J46" s="21"/>
      <c r="K46" s="21">
        <v>1089</v>
      </c>
      <c r="L46" s="21"/>
      <c r="M46" s="21">
        <v>989</v>
      </c>
      <c r="N46" s="6"/>
      <c r="O46" s="22">
        <v>579</v>
      </c>
      <c r="P46" s="22"/>
      <c r="Q46" s="22">
        <v>817</v>
      </c>
      <c r="R46" s="22"/>
      <c r="S46" s="22">
        <v>301</v>
      </c>
      <c r="T46" s="22"/>
      <c r="U46" s="22">
        <v>35</v>
      </c>
      <c r="V46" s="22"/>
      <c r="W46" s="22">
        <v>368</v>
      </c>
      <c r="X46" s="23">
        <v>1702</v>
      </c>
      <c r="Y46" s="6"/>
      <c r="Z46" s="6"/>
      <c r="AA46" s="6"/>
    </row>
    <row r="47" spans="1:27" ht="15.75">
      <c r="A47" s="20" t="s">
        <v>43</v>
      </c>
      <c r="B47" s="17">
        <v>145477</v>
      </c>
      <c r="C47" s="21">
        <v>74656</v>
      </c>
      <c r="D47" s="21"/>
      <c r="E47" s="21">
        <v>37127</v>
      </c>
      <c r="F47" s="21"/>
      <c r="G47" s="21">
        <v>5664</v>
      </c>
      <c r="H47" s="21"/>
      <c r="I47" s="21">
        <v>8625</v>
      </c>
      <c r="J47" s="21"/>
      <c r="K47" s="21">
        <v>3961</v>
      </c>
      <c r="L47" s="21"/>
      <c r="M47" s="21">
        <v>7509</v>
      </c>
      <c r="N47" s="6"/>
      <c r="O47" s="22">
        <v>1228</v>
      </c>
      <c r="P47" s="22"/>
      <c r="Q47" s="22">
        <v>3104</v>
      </c>
      <c r="R47" s="22"/>
      <c r="S47" s="22">
        <v>677</v>
      </c>
      <c r="T47" s="22"/>
      <c r="U47" s="22">
        <v>55</v>
      </c>
      <c r="V47" s="22"/>
      <c r="W47" s="22">
        <v>556</v>
      </c>
      <c r="X47" s="23">
        <v>2315</v>
      </c>
      <c r="Y47" s="6"/>
      <c r="Z47" s="6"/>
      <c r="AA47" s="6"/>
    </row>
    <row r="48" spans="1:27" ht="15.75">
      <c r="A48" s="20" t="s">
        <v>44</v>
      </c>
      <c r="B48" s="17">
        <v>34976</v>
      </c>
      <c r="C48" s="21">
        <v>16490</v>
      </c>
      <c r="D48" s="21"/>
      <c r="E48" s="21">
        <v>11709</v>
      </c>
      <c r="F48" s="21"/>
      <c r="G48" s="21">
        <v>1389</v>
      </c>
      <c r="H48" s="21"/>
      <c r="I48" s="21">
        <v>2368</v>
      </c>
      <c r="J48" s="21"/>
      <c r="K48" s="21">
        <v>557</v>
      </c>
      <c r="L48" s="21"/>
      <c r="M48" s="21">
        <v>352</v>
      </c>
      <c r="N48" s="6"/>
      <c r="O48" s="22">
        <v>239</v>
      </c>
      <c r="P48" s="22"/>
      <c r="Q48" s="22">
        <v>374</v>
      </c>
      <c r="R48" s="22"/>
      <c r="S48" s="22">
        <v>111</v>
      </c>
      <c r="T48" s="22"/>
      <c r="U48" s="22">
        <v>30</v>
      </c>
      <c r="V48" s="22"/>
      <c r="W48" s="22">
        <v>448</v>
      </c>
      <c r="X48" s="23">
        <v>909</v>
      </c>
      <c r="Y48" s="6"/>
      <c r="Z48" s="6"/>
      <c r="AA48" s="6"/>
    </row>
    <row r="49" spans="1:27" ht="15.75">
      <c r="A49" s="20" t="s">
        <v>45</v>
      </c>
      <c r="B49" s="17">
        <v>100047</v>
      </c>
      <c r="C49" s="21">
        <v>48927</v>
      </c>
      <c r="D49" s="21"/>
      <c r="E49" s="21">
        <v>32149</v>
      </c>
      <c r="F49" s="21"/>
      <c r="G49" s="21">
        <v>2850</v>
      </c>
      <c r="H49" s="21"/>
      <c r="I49" s="21">
        <v>6254</v>
      </c>
      <c r="J49" s="21"/>
      <c r="K49" s="21">
        <v>1854</v>
      </c>
      <c r="L49" s="21"/>
      <c r="M49" s="21">
        <v>1108</v>
      </c>
      <c r="N49" s="6"/>
      <c r="O49" s="22">
        <v>1019</v>
      </c>
      <c r="P49" s="22"/>
      <c r="Q49" s="22">
        <v>750</v>
      </c>
      <c r="R49" s="22"/>
      <c r="S49" s="22">
        <v>953</v>
      </c>
      <c r="T49" s="22"/>
      <c r="U49" s="22">
        <v>136</v>
      </c>
      <c r="V49" s="22"/>
      <c r="W49" s="22">
        <v>535</v>
      </c>
      <c r="X49" s="23">
        <v>3512</v>
      </c>
      <c r="Y49" s="6"/>
      <c r="Z49" s="6"/>
      <c r="AA49" s="6"/>
    </row>
    <row r="50" spans="1:27" ht="15.75">
      <c r="A50" s="20" t="s">
        <v>46</v>
      </c>
      <c r="B50" s="17">
        <v>11467</v>
      </c>
      <c r="C50" s="21">
        <v>3810</v>
      </c>
      <c r="D50" s="21"/>
      <c r="E50" s="21">
        <v>5613</v>
      </c>
      <c r="F50" s="21"/>
      <c r="G50" s="21">
        <v>285</v>
      </c>
      <c r="H50" s="21"/>
      <c r="I50" s="21">
        <v>897</v>
      </c>
      <c r="J50" s="21"/>
      <c r="K50" s="21">
        <v>157</v>
      </c>
      <c r="L50" s="21"/>
      <c r="M50" s="21">
        <v>83</v>
      </c>
      <c r="N50" s="6"/>
      <c r="O50" s="22">
        <v>65</v>
      </c>
      <c r="P50" s="22"/>
      <c r="Q50" s="22">
        <v>120</v>
      </c>
      <c r="R50" s="22"/>
      <c r="S50" s="22">
        <v>25</v>
      </c>
      <c r="T50" s="22"/>
      <c r="U50" s="22">
        <v>9</v>
      </c>
      <c r="V50" s="22"/>
      <c r="W50" s="22">
        <v>206</v>
      </c>
      <c r="X50" s="23">
        <v>197</v>
      </c>
      <c r="Y50" s="6"/>
      <c r="Z50" s="6"/>
      <c r="AA50" s="6"/>
    </row>
    <row r="51" spans="1:27" ht="15.75">
      <c r="A51" s="20" t="s">
        <v>47</v>
      </c>
      <c r="B51" s="17">
        <v>32340</v>
      </c>
      <c r="C51" s="21">
        <v>14983</v>
      </c>
      <c r="D51" s="21"/>
      <c r="E51" s="21">
        <v>10275</v>
      </c>
      <c r="F51" s="21"/>
      <c r="G51" s="21">
        <v>1434</v>
      </c>
      <c r="H51" s="21"/>
      <c r="I51" s="21">
        <v>1959</v>
      </c>
      <c r="J51" s="21"/>
      <c r="K51" s="21">
        <v>684</v>
      </c>
      <c r="L51" s="21"/>
      <c r="M51" s="21">
        <v>1033</v>
      </c>
      <c r="N51" s="6"/>
      <c r="O51" s="22">
        <v>312</v>
      </c>
      <c r="P51" s="22"/>
      <c r="Q51" s="22">
        <v>576</v>
      </c>
      <c r="R51" s="22"/>
      <c r="S51" s="22">
        <v>252</v>
      </c>
      <c r="T51" s="22"/>
      <c r="U51" s="22">
        <v>169</v>
      </c>
      <c r="V51" s="22"/>
      <c r="W51" s="22">
        <v>25</v>
      </c>
      <c r="X51" s="23">
        <v>638</v>
      </c>
      <c r="Y51" s="6"/>
      <c r="Z51" s="6"/>
      <c r="AA51" s="6"/>
    </row>
    <row r="52" spans="1:27" ht="15.75">
      <c r="A52" s="20" t="s">
        <v>48</v>
      </c>
      <c r="B52" s="17">
        <v>18517</v>
      </c>
      <c r="C52" s="21">
        <v>8708</v>
      </c>
      <c r="D52" s="21"/>
      <c r="E52" s="21">
        <v>6535</v>
      </c>
      <c r="F52" s="21"/>
      <c r="G52" s="21">
        <v>690</v>
      </c>
      <c r="H52" s="21"/>
      <c r="I52" s="21">
        <v>825</v>
      </c>
      <c r="J52" s="21"/>
      <c r="K52" s="21">
        <v>501</v>
      </c>
      <c r="L52" s="21"/>
      <c r="M52" s="21">
        <v>357</v>
      </c>
      <c r="N52" s="6"/>
      <c r="O52" s="22">
        <v>134</v>
      </c>
      <c r="P52" s="22"/>
      <c r="Q52" s="22">
        <v>198</v>
      </c>
      <c r="R52" s="22"/>
      <c r="S52" s="22">
        <v>67</v>
      </c>
      <c r="T52" s="22"/>
      <c r="U52" s="22">
        <v>14</v>
      </c>
      <c r="V52" s="22"/>
      <c r="W52" s="22">
        <v>99</v>
      </c>
      <c r="X52" s="23">
        <v>389</v>
      </c>
      <c r="Y52" s="6"/>
      <c r="Z52" s="6"/>
      <c r="AA52" s="6"/>
    </row>
    <row r="53" spans="1:27" ht="15.75">
      <c r="A53" s="20" t="s">
        <v>49</v>
      </c>
      <c r="B53" s="17">
        <v>32749</v>
      </c>
      <c r="C53" s="21">
        <v>13960</v>
      </c>
      <c r="D53" s="21"/>
      <c r="E53" s="21">
        <v>11480</v>
      </c>
      <c r="F53" s="21"/>
      <c r="G53" s="21">
        <v>1607</v>
      </c>
      <c r="H53" s="21"/>
      <c r="I53" s="21">
        <v>2779</v>
      </c>
      <c r="J53" s="21"/>
      <c r="K53" s="21">
        <v>941</v>
      </c>
      <c r="L53" s="21"/>
      <c r="M53" s="21">
        <v>258</v>
      </c>
      <c r="N53" s="6"/>
      <c r="O53" s="22">
        <v>325</v>
      </c>
      <c r="P53" s="22"/>
      <c r="Q53" s="22">
        <v>244</v>
      </c>
      <c r="R53" s="22"/>
      <c r="S53" s="22">
        <v>215</v>
      </c>
      <c r="T53" s="22"/>
      <c r="U53" s="22">
        <v>23</v>
      </c>
      <c r="V53" s="22"/>
      <c r="W53" s="22">
        <v>50</v>
      </c>
      <c r="X53" s="23">
        <v>867</v>
      </c>
      <c r="Y53" s="6"/>
      <c r="Z53" s="6"/>
      <c r="AA53" s="6"/>
    </row>
    <row r="54" spans="1:27" ht="15.75">
      <c r="A54" s="20" t="s">
        <v>50</v>
      </c>
      <c r="B54" s="17">
        <v>55076</v>
      </c>
      <c r="C54" s="21">
        <v>25940</v>
      </c>
      <c r="D54" s="21"/>
      <c r="E54" s="21">
        <v>15544</v>
      </c>
      <c r="F54" s="21"/>
      <c r="G54" s="21">
        <v>2738</v>
      </c>
      <c r="H54" s="21"/>
      <c r="I54" s="21">
        <v>3976</v>
      </c>
      <c r="J54" s="21"/>
      <c r="K54" s="21">
        <v>1571</v>
      </c>
      <c r="L54" s="21"/>
      <c r="M54" s="21">
        <v>1351</v>
      </c>
      <c r="N54" s="6"/>
      <c r="O54" s="22">
        <v>556</v>
      </c>
      <c r="P54" s="22"/>
      <c r="Q54" s="22">
        <v>1774</v>
      </c>
      <c r="R54" s="22"/>
      <c r="S54" s="22">
        <v>344</v>
      </c>
      <c r="T54" s="22"/>
      <c r="U54" s="22">
        <v>28</v>
      </c>
      <c r="V54" s="22"/>
      <c r="W54" s="22">
        <v>366</v>
      </c>
      <c r="X54" s="23">
        <v>888</v>
      </c>
      <c r="Y54" s="6"/>
      <c r="Z54" s="6"/>
      <c r="AA54" s="6"/>
    </row>
    <row r="55" spans="1:27" ht="15.75">
      <c r="A55" s="20" t="s">
        <v>51</v>
      </c>
      <c r="B55" s="17">
        <v>89008</v>
      </c>
      <c r="C55" s="21">
        <v>46896</v>
      </c>
      <c r="D55" s="21"/>
      <c r="E55" s="21">
        <v>26425</v>
      </c>
      <c r="F55" s="21"/>
      <c r="G55" s="21">
        <v>2546</v>
      </c>
      <c r="H55" s="21"/>
      <c r="I55" s="21">
        <v>5107</v>
      </c>
      <c r="J55" s="21"/>
      <c r="K55" s="21">
        <v>1892</v>
      </c>
      <c r="L55" s="21"/>
      <c r="M55" s="21">
        <v>634</v>
      </c>
      <c r="N55" s="6"/>
      <c r="O55" s="22">
        <v>729</v>
      </c>
      <c r="P55" s="22"/>
      <c r="Q55" s="22">
        <v>486</v>
      </c>
      <c r="R55" s="22"/>
      <c r="S55" s="22">
        <v>188</v>
      </c>
      <c r="T55" s="22"/>
      <c r="U55" s="22">
        <v>160</v>
      </c>
      <c r="V55" s="22"/>
      <c r="W55" s="22">
        <v>586</v>
      </c>
      <c r="X55" s="23">
        <v>3359</v>
      </c>
      <c r="Y55" s="6"/>
      <c r="Z55" s="6"/>
      <c r="AA55" s="6"/>
    </row>
    <row r="56" spans="1:27" ht="15.75">
      <c r="A56" s="20" t="s">
        <v>52</v>
      </c>
      <c r="B56" s="17">
        <v>30064</v>
      </c>
      <c r="C56" s="21">
        <v>16686</v>
      </c>
      <c r="D56" s="21"/>
      <c r="E56" s="21">
        <v>8105</v>
      </c>
      <c r="F56" s="21"/>
      <c r="G56" s="21">
        <v>1338</v>
      </c>
      <c r="H56" s="21"/>
      <c r="I56" s="21">
        <v>1073</v>
      </c>
      <c r="J56" s="21"/>
      <c r="K56" s="21">
        <v>661</v>
      </c>
      <c r="L56" s="21"/>
      <c r="M56" s="21">
        <v>354</v>
      </c>
      <c r="N56" s="6"/>
      <c r="O56" s="22">
        <v>169</v>
      </c>
      <c r="P56" s="22"/>
      <c r="Q56" s="22">
        <v>146</v>
      </c>
      <c r="R56" s="22"/>
      <c r="S56" s="22">
        <v>281</v>
      </c>
      <c r="T56" s="22"/>
      <c r="U56" s="22">
        <v>12</v>
      </c>
      <c r="V56" s="22"/>
      <c r="W56" s="22">
        <v>156</v>
      </c>
      <c r="X56" s="23">
        <v>1083</v>
      </c>
      <c r="Y56" s="6"/>
      <c r="Z56" s="6"/>
      <c r="AA56" s="6"/>
    </row>
    <row r="57" spans="1:27" ht="15.75">
      <c r="A57" s="20" t="s">
        <v>53</v>
      </c>
      <c r="B57" s="17">
        <v>83443</v>
      </c>
      <c r="C57" s="21">
        <v>38676</v>
      </c>
      <c r="D57" s="21"/>
      <c r="E57" s="21">
        <v>27461</v>
      </c>
      <c r="F57" s="21"/>
      <c r="G57" s="21">
        <v>3307</v>
      </c>
      <c r="H57" s="21"/>
      <c r="I57" s="21">
        <v>4825</v>
      </c>
      <c r="J57" s="21"/>
      <c r="K57" s="21">
        <v>1552</v>
      </c>
      <c r="L57" s="21"/>
      <c r="M57" s="21">
        <v>1526</v>
      </c>
      <c r="N57" s="6"/>
      <c r="O57" s="22">
        <v>808</v>
      </c>
      <c r="P57" s="22"/>
      <c r="Q57" s="22">
        <v>2602</v>
      </c>
      <c r="R57" s="22"/>
      <c r="S57" s="22">
        <v>425</v>
      </c>
      <c r="T57" s="22"/>
      <c r="U57" s="22">
        <v>54</v>
      </c>
      <c r="V57" s="22"/>
      <c r="W57" s="22">
        <v>404</v>
      </c>
      <c r="X57" s="23">
        <v>1803</v>
      </c>
      <c r="Y57" s="6"/>
      <c r="Z57" s="6"/>
      <c r="AA57" s="6"/>
    </row>
    <row r="58" spans="1:27" ht="15.75">
      <c r="A58" s="20" t="s">
        <v>54</v>
      </c>
      <c r="B58" s="17">
        <v>49343</v>
      </c>
      <c r="C58" s="21">
        <v>24694</v>
      </c>
      <c r="D58" s="21"/>
      <c r="E58" s="21">
        <v>13641</v>
      </c>
      <c r="F58" s="21"/>
      <c r="G58" s="21">
        <v>2097</v>
      </c>
      <c r="H58" s="21"/>
      <c r="I58" s="21">
        <v>3055</v>
      </c>
      <c r="J58" s="21"/>
      <c r="K58" s="21">
        <v>1151</v>
      </c>
      <c r="L58" s="21"/>
      <c r="M58" s="21">
        <v>891</v>
      </c>
      <c r="N58" s="6"/>
      <c r="O58" s="22">
        <v>418</v>
      </c>
      <c r="P58" s="22"/>
      <c r="Q58" s="22">
        <v>1525</v>
      </c>
      <c r="R58" s="22"/>
      <c r="S58" s="22">
        <v>412</v>
      </c>
      <c r="T58" s="22"/>
      <c r="U58" s="22">
        <v>24</v>
      </c>
      <c r="V58" s="22"/>
      <c r="W58" s="22">
        <v>404</v>
      </c>
      <c r="X58" s="23">
        <v>1031</v>
      </c>
      <c r="Y58" s="6"/>
      <c r="Z58" s="6"/>
      <c r="AA58" s="6"/>
    </row>
    <row r="59" spans="1:27" ht="15.75">
      <c r="A59" s="20" t="s">
        <v>55</v>
      </c>
      <c r="B59" s="17">
        <v>10649</v>
      </c>
      <c r="C59" s="21">
        <v>4225</v>
      </c>
      <c r="D59" s="21"/>
      <c r="E59" s="21">
        <v>4024</v>
      </c>
      <c r="F59" s="21"/>
      <c r="G59" s="21">
        <v>406</v>
      </c>
      <c r="H59" s="21"/>
      <c r="I59" s="21">
        <v>889</v>
      </c>
      <c r="J59" s="21"/>
      <c r="K59" s="21">
        <v>243</v>
      </c>
      <c r="L59" s="21"/>
      <c r="M59" s="21">
        <v>172</v>
      </c>
      <c r="N59" s="6"/>
      <c r="O59" s="22">
        <v>80</v>
      </c>
      <c r="P59" s="22"/>
      <c r="Q59" s="22">
        <v>284</v>
      </c>
      <c r="R59" s="22"/>
      <c r="S59" s="22">
        <v>64</v>
      </c>
      <c r="T59" s="22"/>
      <c r="U59" s="22">
        <v>7</v>
      </c>
      <c r="V59" s="22"/>
      <c r="W59" s="22">
        <v>106</v>
      </c>
      <c r="X59" s="23">
        <v>149</v>
      </c>
      <c r="Y59" s="6"/>
      <c r="Z59" s="6"/>
      <c r="AA59" s="6"/>
    </row>
    <row r="60" spans="1:27" ht="15.75">
      <c r="A60" s="20" t="s">
        <v>56</v>
      </c>
      <c r="B60" s="17">
        <v>6040</v>
      </c>
      <c r="C60" s="21">
        <v>2545</v>
      </c>
      <c r="D60" s="21"/>
      <c r="E60" s="21">
        <v>2389</v>
      </c>
      <c r="F60" s="21"/>
      <c r="G60" s="21">
        <v>214</v>
      </c>
      <c r="H60" s="21"/>
      <c r="I60" s="21">
        <v>404</v>
      </c>
      <c r="J60" s="21"/>
      <c r="K60" s="21">
        <v>163</v>
      </c>
      <c r="L60" s="21"/>
      <c r="M60" s="21">
        <v>106</v>
      </c>
      <c r="N60" s="6"/>
      <c r="O60" s="22">
        <v>36</v>
      </c>
      <c r="P60" s="22"/>
      <c r="Q60" s="22">
        <v>35</v>
      </c>
      <c r="R60" s="22"/>
      <c r="S60" s="22">
        <v>18</v>
      </c>
      <c r="T60" s="22"/>
      <c r="U60" s="22">
        <v>2</v>
      </c>
      <c r="V60" s="22"/>
      <c r="W60" s="22">
        <v>36</v>
      </c>
      <c r="X60" s="23">
        <v>92</v>
      </c>
      <c r="Y60" s="6"/>
      <c r="Z60" s="6"/>
      <c r="AA60" s="6"/>
    </row>
    <row r="61" spans="1:27" ht="15.75">
      <c r="A61" s="20" t="s">
        <v>57</v>
      </c>
      <c r="B61" s="17">
        <v>10213</v>
      </c>
      <c r="C61" s="21">
        <v>5026</v>
      </c>
      <c r="D61" s="21"/>
      <c r="E61" s="21">
        <v>3459</v>
      </c>
      <c r="F61" s="21"/>
      <c r="G61" s="21">
        <v>377</v>
      </c>
      <c r="H61" s="21"/>
      <c r="I61" s="21">
        <v>538</v>
      </c>
      <c r="J61" s="21"/>
      <c r="K61" s="21">
        <v>237</v>
      </c>
      <c r="L61" s="21"/>
      <c r="M61" s="21">
        <v>155</v>
      </c>
      <c r="N61" s="6"/>
      <c r="O61" s="22">
        <v>84</v>
      </c>
      <c r="P61" s="22"/>
      <c r="Q61" s="22">
        <v>65</v>
      </c>
      <c r="R61" s="22"/>
      <c r="S61" s="22">
        <v>42</v>
      </c>
      <c r="T61" s="22"/>
      <c r="U61" s="22">
        <v>5</v>
      </c>
      <c r="V61" s="22"/>
      <c r="W61" s="22">
        <v>69</v>
      </c>
      <c r="X61" s="23">
        <v>156</v>
      </c>
      <c r="Y61" s="6"/>
      <c r="Z61" s="6"/>
      <c r="AA61" s="6"/>
    </row>
    <row r="62" spans="1:27" ht="15.75">
      <c r="A62" s="20" t="s">
        <v>58</v>
      </c>
      <c r="B62" s="17">
        <v>28082</v>
      </c>
      <c r="C62" s="21">
        <v>11717</v>
      </c>
      <c r="D62" s="21"/>
      <c r="E62" s="21">
        <v>12271</v>
      </c>
      <c r="F62" s="21"/>
      <c r="G62" s="21">
        <v>803</v>
      </c>
      <c r="H62" s="21"/>
      <c r="I62" s="21">
        <v>1334</v>
      </c>
      <c r="J62" s="21"/>
      <c r="K62" s="21">
        <v>408</v>
      </c>
      <c r="L62" s="21"/>
      <c r="M62" s="21">
        <v>339</v>
      </c>
      <c r="N62" s="6"/>
      <c r="O62" s="22">
        <v>167</v>
      </c>
      <c r="P62" s="22"/>
      <c r="Q62" s="22">
        <v>171</v>
      </c>
      <c r="R62" s="22"/>
      <c r="S62" s="22">
        <v>73</v>
      </c>
      <c r="T62" s="22"/>
      <c r="U62" s="22">
        <v>17</v>
      </c>
      <c r="V62" s="22"/>
      <c r="W62" s="22">
        <v>182</v>
      </c>
      <c r="X62" s="23">
        <v>600</v>
      </c>
      <c r="Y62" s="6"/>
      <c r="Z62" s="6"/>
      <c r="AA62" s="6"/>
    </row>
    <row r="63" spans="1:27" ht="15.75">
      <c r="A63" s="20" t="s">
        <v>59</v>
      </c>
      <c r="B63" s="17">
        <v>401272</v>
      </c>
      <c r="C63" s="21">
        <v>200806</v>
      </c>
      <c r="D63" s="21"/>
      <c r="E63" s="21">
        <v>120824</v>
      </c>
      <c r="F63" s="21"/>
      <c r="G63" s="21">
        <v>15356</v>
      </c>
      <c r="H63" s="21"/>
      <c r="I63" s="21">
        <v>29556</v>
      </c>
      <c r="J63" s="21"/>
      <c r="K63" s="21">
        <v>11212</v>
      </c>
      <c r="L63" s="21"/>
      <c r="M63" s="21">
        <v>3332</v>
      </c>
      <c r="N63" s="6"/>
      <c r="O63" s="22">
        <v>3927</v>
      </c>
      <c r="P63" s="22"/>
      <c r="Q63" s="22">
        <v>4197</v>
      </c>
      <c r="R63" s="22"/>
      <c r="S63" s="22">
        <v>1506</v>
      </c>
      <c r="T63" s="22"/>
      <c r="U63" s="22">
        <v>506</v>
      </c>
      <c r="V63" s="22"/>
      <c r="W63" s="22">
        <v>2433</v>
      </c>
      <c r="X63" s="23">
        <v>7617</v>
      </c>
      <c r="Y63" s="6"/>
      <c r="Z63" s="6"/>
      <c r="AA63" s="6"/>
    </row>
    <row r="64" spans="1:27" ht="15.75">
      <c r="A64" s="20" t="s">
        <v>60</v>
      </c>
      <c r="B64" s="17">
        <v>21851</v>
      </c>
      <c r="C64" s="21">
        <v>10455</v>
      </c>
      <c r="D64" s="21"/>
      <c r="E64" s="21">
        <v>6883</v>
      </c>
      <c r="F64" s="21"/>
      <c r="G64" s="21">
        <v>786</v>
      </c>
      <c r="H64" s="21"/>
      <c r="I64" s="21">
        <v>1361</v>
      </c>
      <c r="J64" s="21"/>
      <c r="K64" s="21">
        <v>559</v>
      </c>
      <c r="L64" s="21"/>
      <c r="M64" s="21">
        <v>353</v>
      </c>
      <c r="N64" s="6"/>
      <c r="O64" s="22">
        <v>214</v>
      </c>
      <c r="P64" s="22"/>
      <c r="Q64" s="22">
        <v>187</v>
      </c>
      <c r="R64" s="22"/>
      <c r="S64" s="22">
        <v>370</v>
      </c>
      <c r="T64" s="22"/>
      <c r="U64" s="22">
        <v>26</v>
      </c>
      <c r="V64" s="22"/>
      <c r="W64" s="22">
        <v>119</v>
      </c>
      <c r="X64" s="23">
        <v>538</v>
      </c>
      <c r="Y64" s="6"/>
      <c r="Z64" s="6"/>
      <c r="AA64" s="6"/>
    </row>
    <row r="65" spans="1:27" ht="15.75">
      <c r="A65" s="20" t="s">
        <v>61</v>
      </c>
      <c r="B65" s="17">
        <v>16885</v>
      </c>
      <c r="C65" s="21">
        <v>6621</v>
      </c>
      <c r="D65" s="21"/>
      <c r="E65" s="21">
        <v>7091</v>
      </c>
      <c r="F65" s="21"/>
      <c r="G65" s="21">
        <v>532</v>
      </c>
      <c r="H65" s="21"/>
      <c r="I65" s="21">
        <v>832</v>
      </c>
      <c r="J65" s="21"/>
      <c r="K65" s="21">
        <v>314</v>
      </c>
      <c r="L65" s="21"/>
      <c r="M65" s="21">
        <v>266</v>
      </c>
      <c r="N65" s="6"/>
      <c r="O65" s="22">
        <v>93</v>
      </c>
      <c r="P65" s="22"/>
      <c r="Q65" s="22">
        <v>145</v>
      </c>
      <c r="R65" s="22"/>
      <c r="S65" s="22">
        <v>54</v>
      </c>
      <c r="T65" s="22"/>
      <c r="U65" s="22">
        <v>18</v>
      </c>
      <c r="V65" s="22"/>
      <c r="W65" s="22">
        <v>128</v>
      </c>
      <c r="X65" s="23">
        <v>791</v>
      </c>
      <c r="Y65" s="6"/>
      <c r="Z65" s="6"/>
      <c r="AA65" s="6"/>
    </row>
    <row r="66" spans="1:27" ht="15.75">
      <c r="A66" s="20" t="s">
        <v>62</v>
      </c>
      <c r="B66" s="17">
        <v>29688</v>
      </c>
      <c r="C66" s="21">
        <v>16946</v>
      </c>
      <c r="D66" s="21"/>
      <c r="E66" s="21">
        <v>6319</v>
      </c>
      <c r="F66" s="21"/>
      <c r="G66" s="21">
        <v>1064</v>
      </c>
      <c r="H66" s="21"/>
      <c r="I66" s="21">
        <v>829</v>
      </c>
      <c r="J66" s="21"/>
      <c r="K66" s="21">
        <v>2304</v>
      </c>
      <c r="L66" s="21"/>
      <c r="M66" s="21">
        <v>1036</v>
      </c>
      <c r="N66" s="6"/>
      <c r="O66" s="22">
        <v>258</v>
      </c>
      <c r="P66" s="22"/>
      <c r="Q66" s="22">
        <v>220</v>
      </c>
      <c r="R66" s="22"/>
      <c r="S66" s="22">
        <v>86</v>
      </c>
      <c r="T66" s="22"/>
      <c r="U66" s="22">
        <v>18</v>
      </c>
      <c r="V66" s="22"/>
      <c r="W66" s="22">
        <v>89</v>
      </c>
      <c r="X66" s="23">
        <v>519</v>
      </c>
      <c r="Y66" s="6"/>
      <c r="Z66" s="6"/>
      <c r="AA66" s="6"/>
    </row>
    <row r="67" spans="1:27" ht="15.75">
      <c r="A67" s="20" t="s">
        <v>63</v>
      </c>
      <c r="B67" s="17">
        <v>61428</v>
      </c>
      <c r="C67" s="21">
        <v>29943</v>
      </c>
      <c r="D67" s="21"/>
      <c r="E67" s="21">
        <v>16830</v>
      </c>
      <c r="F67" s="21"/>
      <c r="G67" s="21">
        <v>2549</v>
      </c>
      <c r="H67" s="21"/>
      <c r="I67" s="21">
        <v>3840</v>
      </c>
      <c r="J67" s="21"/>
      <c r="K67" s="21">
        <v>3258</v>
      </c>
      <c r="L67" s="21"/>
      <c r="M67" s="21">
        <v>1585</v>
      </c>
      <c r="N67" s="6"/>
      <c r="O67" s="22">
        <v>694</v>
      </c>
      <c r="P67" s="22"/>
      <c r="Q67" s="22">
        <v>698</v>
      </c>
      <c r="R67" s="22"/>
      <c r="S67" s="22">
        <v>342</v>
      </c>
      <c r="T67" s="22"/>
      <c r="U67" s="22">
        <v>69</v>
      </c>
      <c r="V67" s="22"/>
      <c r="W67" s="22">
        <v>357</v>
      </c>
      <c r="X67" s="23">
        <v>1263</v>
      </c>
      <c r="Y67" s="6"/>
      <c r="Z67" s="6"/>
      <c r="AA67" s="6"/>
    </row>
    <row r="68" spans="1:27" ht="15.75">
      <c r="A68" s="20" t="s">
        <v>64</v>
      </c>
      <c r="B68" s="17">
        <v>23571</v>
      </c>
      <c r="C68" s="21">
        <v>10939</v>
      </c>
      <c r="D68" s="21"/>
      <c r="E68" s="21">
        <v>8193</v>
      </c>
      <c r="F68" s="21"/>
      <c r="G68" s="21">
        <v>1046</v>
      </c>
      <c r="H68" s="21"/>
      <c r="I68" s="21">
        <v>1083</v>
      </c>
      <c r="J68" s="21"/>
      <c r="K68" s="21">
        <v>366</v>
      </c>
      <c r="L68" s="21"/>
      <c r="M68" s="21">
        <v>442</v>
      </c>
      <c r="N68" s="6"/>
      <c r="O68" s="22">
        <v>185</v>
      </c>
      <c r="P68" s="22"/>
      <c r="Q68" s="22">
        <v>500</v>
      </c>
      <c r="R68" s="22"/>
      <c r="S68" s="22">
        <v>97</v>
      </c>
      <c r="T68" s="22"/>
      <c r="U68" s="22">
        <v>5</v>
      </c>
      <c r="V68" s="22"/>
      <c r="W68" s="22">
        <v>89</v>
      </c>
      <c r="X68" s="23">
        <v>626</v>
      </c>
      <c r="Y68" s="6"/>
      <c r="Z68" s="6"/>
      <c r="AA68" s="6"/>
    </row>
    <row r="69" spans="1:27" ht="15.75">
      <c r="A69" s="20" t="s">
        <v>65</v>
      </c>
      <c r="B69" s="17">
        <v>19029</v>
      </c>
      <c r="C69" s="21">
        <v>8372</v>
      </c>
      <c r="D69" s="21"/>
      <c r="E69" s="21">
        <v>6491</v>
      </c>
      <c r="F69" s="21"/>
      <c r="G69" s="21">
        <v>740</v>
      </c>
      <c r="H69" s="21"/>
      <c r="I69" s="21">
        <v>1065</v>
      </c>
      <c r="J69" s="21"/>
      <c r="K69" s="21">
        <v>373</v>
      </c>
      <c r="L69" s="21"/>
      <c r="M69" s="21">
        <v>370</v>
      </c>
      <c r="N69" s="6"/>
      <c r="O69" s="22">
        <v>142</v>
      </c>
      <c r="P69" s="22"/>
      <c r="Q69" s="22">
        <v>427</v>
      </c>
      <c r="R69" s="22"/>
      <c r="S69" s="22">
        <v>88</v>
      </c>
      <c r="T69" s="22"/>
      <c r="U69" s="22">
        <v>17</v>
      </c>
      <c r="V69" s="22"/>
      <c r="W69" s="22">
        <v>113</v>
      </c>
      <c r="X69" s="23">
        <v>831</v>
      </c>
      <c r="Y69" s="6"/>
      <c r="Z69" s="6"/>
      <c r="AA69" s="6"/>
    </row>
    <row r="70" spans="1:27" ht="15.75">
      <c r="A70" s="20" t="s">
        <v>66</v>
      </c>
      <c r="B70" s="17">
        <v>27531</v>
      </c>
      <c r="C70" s="21">
        <v>12126</v>
      </c>
      <c r="D70" s="21"/>
      <c r="E70" s="21">
        <v>9552</v>
      </c>
      <c r="F70" s="21"/>
      <c r="G70" s="21">
        <v>1153</v>
      </c>
      <c r="H70" s="21"/>
      <c r="I70" s="21">
        <v>2489</v>
      </c>
      <c r="J70" s="21"/>
      <c r="K70" s="21">
        <v>490</v>
      </c>
      <c r="L70" s="21"/>
      <c r="M70" s="21">
        <v>285</v>
      </c>
      <c r="N70" s="6"/>
      <c r="O70" s="22">
        <v>157</v>
      </c>
      <c r="P70" s="22"/>
      <c r="Q70" s="22">
        <v>306</v>
      </c>
      <c r="R70" s="22"/>
      <c r="S70" s="22">
        <v>89</v>
      </c>
      <c r="T70" s="22"/>
      <c r="U70" s="22">
        <v>15</v>
      </c>
      <c r="V70" s="22"/>
      <c r="W70" s="22">
        <v>401</v>
      </c>
      <c r="X70" s="23">
        <v>468</v>
      </c>
      <c r="Y70" s="6"/>
      <c r="Z70" s="6"/>
      <c r="AA70" s="6"/>
    </row>
    <row r="71" spans="1:27" ht="15.75">
      <c r="A71" s="20" t="s">
        <v>67</v>
      </c>
      <c r="B71" s="17">
        <v>271116</v>
      </c>
      <c r="C71" s="21">
        <v>159870</v>
      </c>
      <c r="D71" s="21"/>
      <c r="E71" s="21">
        <v>67893</v>
      </c>
      <c r="F71" s="21"/>
      <c r="G71" s="21">
        <v>8247</v>
      </c>
      <c r="H71" s="21"/>
      <c r="I71" s="21">
        <v>11802</v>
      </c>
      <c r="J71" s="21"/>
      <c r="K71" s="21">
        <v>6629</v>
      </c>
      <c r="L71" s="21"/>
      <c r="M71" s="21">
        <v>2066</v>
      </c>
      <c r="N71" s="6"/>
      <c r="O71" s="22">
        <v>2477</v>
      </c>
      <c r="P71" s="22"/>
      <c r="Q71" s="22">
        <v>2357</v>
      </c>
      <c r="R71" s="22"/>
      <c r="S71" s="22">
        <v>658</v>
      </c>
      <c r="T71" s="22"/>
      <c r="U71" s="22">
        <v>668</v>
      </c>
      <c r="V71" s="22"/>
      <c r="W71" s="22">
        <v>780</v>
      </c>
      <c r="X71" s="24">
        <v>7669</v>
      </c>
      <c r="Y71" s="6"/>
      <c r="Z71" s="6"/>
      <c r="AA71" s="6"/>
    </row>
    <row r="72" spans="1:27" ht="15.75">
      <c r="A72" s="20" t="s">
        <v>68</v>
      </c>
      <c r="B72" s="17">
        <v>12861</v>
      </c>
      <c r="C72" s="21">
        <v>3209</v>
      </c>
      <c r="D72" s="21"/>
      <c r="E72" s="21">
        <v>7245</v>
      </c>
      <c r="F72" s="21"/>
      <c r="G72" s="21">
        <v>246</v>
      </c>
      <c r="H72" s="21"/>
      <c r="I72" s="21">
        <v>1146</v>
      </c>
      <c r="J72" s="21"/>
      <c r="K72" s="21">
        <v>144</v>
      </c>
      <c r="L72" s="21"/>
      <c r="M72" s="21">
        <v>123</v>
      </c>
      <c r="N72" s="6"/>
      <c r="O72" s="22">
        <v>71</v>
      </c>
      <c r="P72" s="22"/>
      <c r="Q72" s="22">
        <v>98</v>
      </c>
      <c r="R72" s="22"/>
      <c r="S72" s="22">
        <v>46</v>
      </c>
      <c r="T72" s="22"/>
      <c r="U72" s="22">
        <v>70</v>
      </c>
      <c r="V72" s="22"/>
      <c r="W72" s="22">
        <v>287</v>
      </c>
      <c r="X72" s="23">
        <v>176</v>
      </c>
      <c r="Y72" s="6"/>
      <c r="Z72" s="6"/>
      <c r="AA72" s="6"/>
    </row>
    <row r="73" spans="1:27" ht="15.75">
      <c r="A73" s="20" t="s">
        <v>69</v>
      </c>
      <c r="B73" s="17">
        <v>7196</v>
      </c>
      <c r="C73" s="21">
        <v>3261</v>
      </c>
      <c r="D73" s="21"/>
      <c r="E73" s="21">
        <v>2733</v>
      </c>
      <c r="F73" s="21"/>
      <c r="G73" s="21">
        <v>242</v>
      </c>
      <c r="H73" s="21"/>
      <c r="I73" s="21">
        <v>424</v>
      </c>
      <c r="J73" s="21"/>
      <c r="K73" s="21">
        <v>136</v>
      </c>
      <c r="L73" s="21"/>
      <c r="M73" s="21">
        <v>87</v>
      </c>
      <c r="N73" s="6"/>
      <c r="O73" s="22">
        <v>33</v>
      </c>
      <c r="P73" s="22"/>
      <c r="Q73" s="22">
        <v>47</v>
      </c>
      <c r="R73" s="22"/>
      <c r="S73" s="22">
        <v>18</v>
      </c>
      <c r="T73" s="22"/>
      <c r="U73" s="22">
        <v>5</v>
      </c>
      <c r="V73" s="22"/>
      <c r="W73" s="22">
        <v>82</v>
      </c>
      <c r="X73" s="23">
        <v>128</v>
      </c>
      <c r="Y73" s="6"/>
      <c r="Z73" s="6"/>
      <c r="AA73" s="6"/>
    </row>
    <row r="74" spans="1:27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6"/>
      <c r="Z74" s="6"/>
      <c r="AA74" s="6"/>
    </row>
    <row r="75" spans="1:27" ht="15.75">
      <c r="A75" s="26" t="s">
        <v>100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>
      <c r="A76" s="1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>
      <c r="A77" s="59" t="s">
        <v>101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</sheetData>
  <sheetProtection/>
  <hyperlinks>
    <hyperlink ref="A77" r:id="rId1" display="SOURCE:  New York State Board of Elections; www.elections.ny.gov."/>
  </hyperlinks>
  <printOptions/>
  <pageMargins left="0.7" right="0.7" top="0.75" bottom="0.75" header="0.3" footer="0.3"/>
  <pageSetup fitToHeight="2" fitToWidth="1" horizontalDpi="600" verticalDpi="600" orientation="landscape" scale="5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2" width="9.77734375" style="0" customWidth="1"/>
    <col min="3" max="3" width="11.77734375" style="0" customWidth="1"/>
    <col min="4" max="4" width="1.77734375" style="0" customWidth="1"/>
    <col min="5" max="5" width="11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9.77734375" style="0" customWidth="1"/>
    <col min="12" max="12" width="1.77734375" style="0" customWidth="1"/>
    <col min="13" max="13" width="9.77734375" style="0" customWidth="1"/>
    <col min="14" max="14" width="1.77734375" style="0" customWidth="1"/>
    <col min="15" max="15" width="9.77734375" style="0" customWidth="1"/>
    <col min="16" max="16" width="1.77734375" style="0" customWidth="1"/>
    <col min="17" max="17" width="9.77734375" style="0" customWidth="1"/>
    <col min="18" max="18" width="1.77734375" style="0" customWidth="1"/>
    <col min="19" max="19" width="13.77734375" style="0" customWidth="1"/>
  </cols>
  <sheetData>
    <row r="1" spans="1:34" ht="20.25">
      <c r="A1" s="2" t="s">
        <v>85</v>
      </c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0.25">
      <c r="A2" s="2" t="s">
        <v>110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2.25" customHeight="1">
      <c r="A4" s="7"/>
      <c r="B4" s="8"/>
      <c r="C4" s="31" t="s">
        <v>112</v>
      </c>
      <c r="D4" s="8"/>
      <c r="E4" s="31" t="s">
        <v>113</v>
      </c>
      <c r="F4" s="8"/>
      <c r="G4" s="31" t="s">
        <v>112</v>
      </c>
      <c r="H4" s="8"/>
      <c r="I4" s="31" t="s">
        <v>113</v>
      </c>
      <c r="J4" s="8"/>
      <c r="K4" s="31" t="s">
        <v>112</v>
      </c>
      <c r="L4" s="8"/>
      <c r="M4" s="31" t="s">
        <v>114</v>
      </c>
      <c r="N4" s="8"/>
      <c r="O4" s="32" t="s">
        <v>115</v>
      </c>
      <c r="P4" s="9"/>
      <c r="Q4" s="33" t="s">
        <v>105</v>
      </c>
      <c r="R4" s="10"/>
      <c r="S4" s="33" t="s">
        <v>117</v>
      </c>
      <c r="T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43.5">
      <c r="A5" s="11" t="s">
        <v>1</v>
      </c>
      <c r="B5" s="29" t="s">
        <v>119</v>
      </c>
      <c r="C5" s="12" t="s">
        <v>71</v>
      </c>
      <c r="D5" s="12"/>
      <c r="E5" s="12" t="s">
        <v>2</v>
      </c>
      <c r="F5" s="12"/>
      <c r="G5" s="12" t="s">
        <v>0</v>
      </c>
      <c r="H5" s="12"/>
      <c r="I5" s="12" t="s">
        <v>3</v>
      </c>
      <c r="J5" s="12"/>
      <c r="K5" s="29" t="s">
        <v>92</v>
      </c>
      <c r="L5" s="12"/>
      <c r="M5" s="12" t="s">
        <v>70</v>
      </c>
      <c r="N5" s="12"/>
      <c r="O5" s="13" t="s">
        <v>4</v>
      </c>
      <c r="P5" s="13"/>
      <c r="Q5" s="38" t="s">
        <v>116</v>
      </c>
      <c r="R5" s="14"/>
      <c r="S5" s="38" t="s">
        <v>118</v>
      </c>
      <c r="T5" s="30" t="s">
        <v>96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"/>
      <c r="O6" s="16"/>
      <c r="P6" s="16"/>
      <c r="Q6" s="16"/>
      <c r="R6" s="16"/>
      <c r="S6" s="6"/>
      <c r="T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>
      <c r="A7" s="4" t="s">
        <v>5</v>
      </c>
      <c r="B7" s="17">
        <v>4697867</v>
      </c>
      <c r="C7" s="17">
        <v>2740864</v>
      </c>
      <c r="D7" s="5"/>
      <c r="E7" s="17">
        <v>1105681</v>
      </c>
      <c r="F7" s="17"/>
      <c r="G7" s="17">
        <v>190661</v>
      </c>
      <c r="H7" s="17"/>
      <c r="I7" s="17">
        <v>168654</v>
      </c>
      <c r="J7" s="17"/>
      <c r="K7" s="17">
        <v>155184</v>
      </c>
      <c r="L7" s="17"/>
      <c r="M7" s="17">
        <v>42166</v>
      </c>
      <c r="N7" s="6"/>
      <c r="O7" s="18">
        <f>+O9+O16</f>
        <v>14736</v>
      </c>
      <c r="P7" s="18"/>
      <c r="Q7" s="18">
        <f>+Q9+Q16</f>
        <v>13355</v>
      </c>
      <c r="R7" s="18"/>
      <c r="S7" s="18">
        <f>+S9+S16</f>
        <v>5919</v>
      </c>
      <c r="T7" s="18">
        <f>+T9+T16</f>
        <v>260647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>
      <c r="A8" s="4"/>
      <c r="B8" s="17"/>
      <c r="C8" s="17"/>
      <c r="D8" s="5"/>
      <c r="E8" s="17"/>
      <c r="F8" s="17"/>
      <c r="G8" s="17"/>
      <c r="H8" s="17"/>
      <c r="I8" s="17"/>
      <c r="J8" s="17"/>
      <c r="K8" s="17"/>
      <c r="L8" s="17"/>
      <c r="M8" s="17"/>
      <c r="N8" s="6"/>
      <c r="O8" s="18"/>
      <c r="P8" s="18"/>
      <c r="Q8" s="19"/>
      <c r="R8" s="19"/>
      <c r="S8" s="19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>
      <c r="A9" s="4" t="s">
        <v>6</v>
      </c>
      <c r="B9" s="17">
        <v>1349491</v>
      </c>
      <c r="C9" s="17">
        <v>938823</v>
      </c>
      <c r="D9" s="5"/>
      <c r="E9" s="17">
        <v>149490</v>
      </c>
      <c r="F9" s="17"/>
      <c r="G9" s="17">
        <v>36882</v>
      </c>
      <c r="H9" s="17"/>
      <c r="I9" s="17">
        <v>20897</v>
      </c>
      <c r="J9" s="17"/>
      <c r="K9" s="17">
        <v>74221</v>
      </c>
      <c r="L9" s="17"/>
      <c r="M9" s="17">
        <v>14414</v>
      </c>
      <c r="N9" s="6"/>
      <c r="O9" s="18">
        <f>SUM(O10:O14)</f>
        <v>3439</v>
      </c>
      <c r="P9" s="18"/>
      <c r="Q9" s="18">
        <f>SUM(Q10:Q14)</f>
        <v>5252</v>
      </c>
      <c r="R9" s="19"/>
      <c r="S9" s="18">
        <f>SUM(S10:S14)</f>
        <v>1226</v>
      </c>
      <c r="T9" s="18">
        <f>SUM(T10:T14)</f>
        <v>104847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>
      <c r="A10" s="20" t="s">
        <v>7</v>
      </c>
      <c r="B10" s="17">
        <v>186383</v>
      </c>
      <c r="C10" s="49">
        <v>135952</v>
      </c>
      <c r="D10" s="5"/>
      <c r="E10" s="49">
        <v>13649</v>
      </c>
      <c r="F10" s="50"/>
      <c r="G10" s="49">
        <v>4121</v>
      </c>
      <c r="H10" s="50"/>
      <c r="I10" s="49">
        <v>2469</v>
      </c>
      <c r="J10" s="50"/>
      <c r="K10" s="49">
        <v>6868</v>
      </c>
      <c r="L10" s="50"/>
      <c r="M10" s="49">
        <v>912</v>
      </c>
      <c r="N10" s="6"/>
      <c r="O10" s="23">
        <v>286</v>
      </c>
      <c r="P10" s="51"/>
      <c r="Q10" s="23">
        <v>1022</v>
      </c>
      <c r="R10" s="51"/>
      <c r="S10" s="23">
        <v>239</v>
      </c>
      <c r="T10" s="23">
        <v>20865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>
      <c r="A11" s="20" t="s">
        <v>8</v>
      </c>
      <c r="B11" s="17">
        <v>368512</v>
      </c>
      <c r="C11" s="49">
        <v>250669</v>
      </c>
      <c r="D11" s="5"/>
      <c r="E11" s="49">
        <v>34818</v>
      </c>
      <c r="F11" s="50"/>
      <c r="G11" s="49">
        <v>9981</v>
      </c>
      <c r="H11" s="50"/>
      <c r="I11" s="49">
        <v>5381</v>
      </c>
      <c r="J11" s="50"/>
      <c r="K11" s="49">
        <v>26612</v>
      </c>
      <c r="L11" s="50"/>
      <c r="M11" s="49">
        <v>4358</v>
      </c>
      <c r="N11" s="6"/>
      <c r="O11" s="23">
        <v>834</v>
      </c>
      <c r="P11" s="51"/>
      <c r="Q11" s="23">
        <v>1601</v>
      </c>
      <c r="R11" s="51"/>
      <c r="S11" s="23">
        <v>364</v>
      </c>
      <c r="T11" s="23">
        <v>33894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>
      <c r="A12" s="20" t="s">
        <v>9</v>
      </c>
      <c r="B12" s="17">
        <v>378328</v>
      </c>
      <c r="C12" s="49">
        <v>274989</v>
      </c>
      <c r="D12" s="5"/>
      <c r="E12" s="49">
        <v>31864</v>
      </c>
      <c r="F12" s="50"/>
      <c r="G12" s="49">
        <v>10999</v>
      </c>
      <c r="H12" s="50"/>
      <c r="I12" s="49">
        <v>2574</v>
      </c>
      <c r="J12" s="50"/>
      <c r="K12" s="49">
        <v>27408</v>
      </c>
      <c r="L12" s="50"/>
      <c r="M12" s="49">
        <v>5954</v>
      </c>
      <c r="N12" s="6"/>
      <c r="O12" s="23">
        <v>1397</v>
      </c>
      <c r="P12" s="51"/>
      <c r="Q12" s="23">
        <v>1438</v>
      </c>
      <c r="R12" s="51"/>
      <c r="S12" s="23">
        <v>359</v>
      </c>
      <c r="T12" s="23">
        <v>21346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>
      <c r="A13" s="20" t="s">
        <v>10</v>
      </c>
      <c r="B13" s="17">
        <v>330641</v>
      </c>
      <c r="C13" s="49">
        <v>231327</v>
      </c>
      <c r="D13" s="5"/>
      <c r="E13" s="49">
        <v>43676</v>
      </c>
      <c r="F13" s="50"/>
      <c r="G13" s="49">
        <v>8823</v>
      </c>
      <c r="H13" s="50"/>
      <c r="I13" s="49">
        <v>6608</v>
      </c>
      <c r="J13" s="50"/>
      <c r="K13" s="49">
        <v>10920</v>
      </c>
      <c r="L13" s="50"/>
      <c r="M13" s="49">
        <v>2559</v>
      </c>
      <c r="N13" s="6"/>
      <c r="O13" s="23">
        <v>714</v>
      </c>
      <c r="P13" s="51"/>
      <c r="Q13" s="23">
        <v>975</v>
      </c>
      <c r="R13" s="51"/>
      <c r="S13" s="23">
        <v>212</v>
      </c>
      <c r="T13" s="23">
        <v>24827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>
      <c r="A14" s="20" t="s">
        <v>11</v>
      </c>
      <c r="B14" s="17">
        <v>85627</v>
      </c>
      <c r="C14" s="49">
        <v>45886</v>
      </c>
      <c r="D14" s="5"/>
      <c r="E14" s="49">
        <v>25483</v>
      </c>
      <c r="F14" s="50"/>
      <c r="G14" s="49">
        <v>2958</v>
      </c>
      <c r="H14" s="50"/>
      <c r="I14" s="49">
        <v>3865</v>
      </c>
      <c r="J14" s="50"/>
      <c r="K14" s="49">
        <v>2413</v>
      </c>
      <c r="L14" s="50"/>
      <c r="M14" s="49">
        <v>631</v>
      </c>
      <c r="N14" s="6"/>
      <c r="O14" s="23">
        <v>208</v>
      </c>
      <c r="P14" s="51"/>
      <c r="Q14" s="23">
        <v>216</v>
      </c>
      <c r="R14" s="51"/>
      <c r="S14" s="23">
        <v>52</v>
      </c>
      <c r="T14" s="23">
        <v>3915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>
      <c r="A15" s="5"/>
      <c r="B15" s="17"/>
      <c r="C15" s="17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6"/>
      <c r="O15" s="18"/>
      <c r="P15" s="18"/>
      <c r="Q15" s="19"/>
      <c r="R15" s="19"/>
      <c r="S15" s="19"/>
      <c r="T15" s="1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>
      <c r="A16" s="4" t="s">
        <v>12</v>
      </c>
      <c r="B16" s="17">
        <v>3348376</v>
      </c>
      <c r="C16" s="17">
        <v>1802041</v>
      </c>
      <c r="D16" s="5"/>
      <c r="E16" s="17">
        <v>956191</v>
      </c>
      <c r="F16" s="17"/>
      <c r="G16" s="17">
        <v>153779</v>
      </c>
      <c r="H16" s="17"/>
      <c r="I16" s="17">
        <v>147757</v>
      </c>
      <c r="J16" s="17"/>
      <c r="K16" s="17">
        <v>80963</v>
      </c>
      <c r="L16" s="17"/>
      <c r="M16" s="17">
        <v>27752</v>
      </c>
      <c r="N16" s="6"/>
      <c r="O16" s="18">
        <f>SUM(O17:O73)</f>
        <v>11297</v>
      </c>
      <c r="P16" s="18"/>
      <c r="Q16" s="18">
        <f>SUM(Q17:Q73)</f>
        <v>8103</v>
      </c>
      <c r="R16" s="19"/>
      <c r="S16" s="18">
        <f>SUM(S17:S73)</f>
        <v>4693</v>
      </c>
      <c r="T16" s="18">
        <f>SUM(T17:T73)</f>
        <v>155800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>
      <c r="A17" s="20" t="s">
        <v>13</v>
      </c>
      <c r="B17" s="17">
        <v>111509</v>
      </c>
      <c r="C17" s="49">
        <v>71200</v>
      </c>
      <c r="D17" s="5"/>
      <c r="E17" s="49">
        <v>23153</v>
      </c>
      <c r="F17" s="52"/>
      <c r="G17" s="49">
        <v>5619</v>
      </c>
      <c r="H17" s="52"/>
      <c r="I17" s="49">
        <v>3695</v>
      </c>
      <c r="J17" s="52"/>
      <c r="K17" s="49">
        <v>3391</v>
      </c>
      <c r="L17" s="52"/>
      <c r="M17" s="49">
        <v>1194</v>
      </c>
      <c r="N17" s="6"/>
      <c r="O17" s="23">
        <v>347</v>
      </c>
      <c r="P17" s="51"/>
      <c r="Q17" s="23">
        <v>179</v>
      </c>
      <c r="R17" s="51"/>
      <c r="S17" s="23">
        <v>134</v>
      </c>
      <c r="T17" s="23">
        <v>2597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>
      <c r="A18" s="20" t="s">
        <v>14</v>
      </c>
      <c r="B18" s="17">
        <v>14312</v>
      </c>
      <c r="C18" s="49">
        <v>5783</v>
      </c>
      <c r="D18" s="5"/>
      <c r="E18" s="49">
        <v>5846</v>
      </c>
      <c r="F18" s="52"/>
      <c r="G18" s="49">
        <v>535</v>
      </c>
      <c r="H18" s="52"/>
      <c r="I18" s="49">
        <v>729</v>
      </c>
      <c r="J18" s="52"/>
      <c r="K18" s="49">
        <v>250</v>
      </c>
      <c r="L18" s="52"/>
      <c r="M18" s="49">
        <v>132</v>
      </c>
      <c r="N18" s="6"/>
      <c r="O18" s="23">
        <v>54</v>
      </c>
      <c r="P18" s="51"/>
      <c r="Q18" s="23">
        <v>50</v>
      </c>
      <c r="R18" s="51"/>
      <c r="S18" s="23">
        <v>30</v>
      </c>
      <c r="T18" s="23">
        <v>903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>
      <c r="A19" s="20" t="s">
        <v>15</v>
      </c>
      <c r="B19" s="17">
        <v>64988</v>
      </c>
      <c r="C19" s="49">
        <v>36414</v>
      </c>
      <c r="D19" s="5"/>
      <c r="E19" s="49">
        <v>19221</v>
      </c>
      <c r="F19" s="52"/>
      <c r="G19" s="49">
        <v>2559</v>
      </c>
      <c r="H19" s="52"/>
      <c r="I19" s="49">
        <v>1723</v>
      </c>
      <c r="J19" s="52"/>
      <c r="K19" s="49">
        <v>1710</v>
      </c>
      <c r="L19" s="52"/>
      <c r="M19" s="49">
        <v>613</v>
      </c>
      <c r="N19" s="6"/>
      <c r="O19" s="23">
        <v>224</v>
      </c>
      <c r="P19" s="51"/>
      <c r="Q19" s="23">
        <v>136</v>
      </c>
      <c r="R19" s="51"/>
      <c r="S19" s="23">
        <v>86</v>
      </c>
      <c r="T19" s="23">
        <v>2302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>
      <c r="A20" s="20" t="s">
        <v>16</v>
      </c>
      <c r="B20" s="17">
        <v>23283</v>
      </c>
      <c r="C20" s="49">
        <v>9657</v>
      </c>
      <c r="D20" s="5"/>
      <c r="E20" s="49">
        <v>9311</v>
      </c>
      <c r="F20" s="52"/>
      <c r="G20" s="49">
        <v>876</v>
      </c>
      <c r="H20" s="52"/>
      <c r="I20" s="49">
        <v>1492</v>
      </c>
      <c r="J20" s="52"/>
      <c r="K20" s="49">
        <v>448</v>
      </c>
      <c r="L20" s="52"/>
      <c r="M20" s="49">
        <v>194</v>
      </c>
      <c r="N20" s="6"/>
      <c r="O20" s="23">
        <v>88</v>
      </c>
      <c r="P20" s="51"/>
      <c r="Q20" s="23">
        <v>84</v>
      </c>
      <c r="R20" s="51"/>
      <c r="S20" s="23">
        <v>52</v>
      </c>
      <c r="T20" s="23">
        <v>1081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>
      <c r="A21" s="20" t="s">
        <v>17</v>
      </c>
      <c r="B21" s="17">
        <v>28708</v>
      </c>
      <c r="C21" s="49">
        <v>15338</v>
      </c>
      <c r="D21" s="5"/>
      <c r="E21" s="49">
        <v>7670</v>
      </c>
      <c r="F21" s="52"/>
      <c r="G21" s="49">
        <v>1318</v>
      </c>
      <c r="H21" s="52"/>
      <c r="I21" s="49">
        <v>1230</v>
      </c>
      <c r="J21" s="52"/>
      <c r="K21" s="49">
        <v>793</v>
      </c>
      <c r="L21" s="52"/>
      <c r="M21" s="49">
        <v>224</v>
      </c>
      <c r="N21" s="6"/>
      <c r="O21" s="23">
        <v>89</v>
      </c>
      <c r="P21" s="51"/>
      <c r="Q21" s="23">
        <v>45</v>
      </c>
      <c r="R21" s="51"/>
      <c r="S21" s="23">
        <v>71</v>
      </c>
      <c r="T21" s="23">
        <v>1930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>
      <c r="A22" s="20" t="s">
        <v>18</v>
      </c>
      <c r="B22" s="17">
        <v>38445</v>
      </c>
      <c r="C22" s="49">
        <v>17293</v>
      </c>
      <c r="D22" s="5"/>
      <c r="E22" s="49">
        <v>14208</v>
      </c>
      <c r="F22" s="52"/>
      <c r="G22" s="49">
        <v>1824</v>
      </c>
      <c r="H22" s="52"/>
      <c r="I22" s="49">
        <v>2402</v>
      </c>
      <c r="J22" s="52"/>
      <c r="K22" s="49">
        <v>573</v>
      </c>
      <c r="L22" s="52"/>
      <c r="M22" s="49">
        <v>243</v>
      </c>
      <c r="N22" s="6"/>
      <c r="O22" s="23">
        <v>140</v>
      </c>
      <c r="P22" s="51"/>
      <c r="Q22" s="23">
        <v>119</v>
      </c>
      <c r="R22" s="51"/>
      <c r="S22" s="23">
        <v>76</v>
      </c>
      <c r="T22" s="23">
        <v>1567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>
      <c r="A23" s="20" t="s">
        <v>19</v>
      </c>
      <c r="B23" s="17">
        <v>27714</v>
      </c>
      <c r="C23" s="49">
        <v>14820</v>
      </c>
      <c r="D23" s="5"/>
      <c r="E23" s="49">
        <v>8997</v>
      </c>
      <c r="F23" s="52"/>
      <c r="G23" s="49">
        <v>1039</v>
      </c>
      <c r="H23" s="52"/>
      <c r="I23" s="49">
        <v>504</v>
      </c>
      <c r="J23" s="52"/>
      <c r="K23" s="49">
        <v>482</v>
      </c>
      <c r="L23" s="52"/>
      <c r="M23" s="49">
        <v>149</v>
      </c>
      <c r="N23" s="6"/>
      <c r="O23" s="23">
        <v>80</v>
      </c>
      <c r="P23" s="51"/>
      <c r="Q23" s="23">
        <v>87</v>
      </c>
      <c r="R23" s="51"/>
      <c r="S23" s="23">
        <v>54</v>
      </c>
      <c r="T23" s="23">
        <v>1502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>
      <c r="A24" s="20" t="s">
        <v>20</v>
      </c>
      <c r="B24" s="17">
        <v>15599</v>
      </c>
      <c r="C24" s="49">
        <v>7504</v>
      </c>
      <c r="D24" s="5"/>
      <c r="E24" s="49">
        <v>5619</v>
      </c>
      <c r="F24" s="52"/>
      <c r="G24" s="49">
        <v>635</v>
      </c>
      <c r="H24" s="52"/>
      <c r="I24" s="49">
        <v>409</v>
      </c>
      <c r="J24" s="52"/>
      <c r="K24" s="49">
        <v>382</v>
      </c>
      <c r="L24" s="52"/>
      <c r="M24" s="49">
        <v>204</v>
      </c>
      <c r="N24" s="6"/>
      <c r="O24" s="23">
        <v>89</v>
      </c>
      <c r="P24" s="51"/>
      <c r="Q24" s="23">
        <v>39</v>
      </c>
      <c r="R24" s="51"/>
      <c r="S24" s="23">
        <v>33</v>
      </c>
      <c r="T24" s="23">
        <v>685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>
      <c r="A25" s="20" t="s">
        <v>21</v>
      </c>
      <c r="B25" s="17">
        <v>24836</v>
      </c>
      <c r="C25" s="49">
        <v>13031</v>
      </c>
      <c r="D25" s="5"/>
      <c r="E25" s="49">
        <v>7031</v>
      </c>
      <c r="F25" s="52"/>
      <c r="G25" s="49">
        <v>1342</v>
      </c>
      <c r="H25" s="52"/>
      <c r="I25" s="49">
        <v>628</v>
      </c>
      <c r="J25" s="52"/>
      <c r="K25" s="49">
        <v>549</v>
      </c>
      <c r="L25" s="52"/>
      <c r="M25" s="49">
        <v>151</v>
      </c>
      <c r="N25" s="6"/>
      <c r="O25" s="23">
        <v>87</v>
      </c>
      <c r="P25" s="51"/>
      <c r="Q25" s="23">
        <v>100</v>
      </c>
      <c r="R25" s="51"/>
      <c r="S25" s="23">
        <v>50</v>
      </c>
      <c r="T25" s="23">
        <v>1867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>
      <c r="A26" s="20" t="s">
        <v>22</v>
      </c>
      <c r="B26" s="17">
        <v>25015</v>
      </c>
      <c r="C26" s="49">
        <v>12134</v>
      </c>
      <c r="D26" s="5"/>
      <c r="E26" s="49">
        <v>8178</v>
      </c>
      <c r="F26" s="52"/>
      <c r="G26" s="49">
        <v>1305</v>
      </c>
      <c r="H26" s="52"/>
      <c r="I26" s="49">
        <v>1469</v>
      </c>
      <c r="J26" s="52"/>
      <c r="K26" s="49">
        <v>743</v>
      </c>
      <c r="L26" s="52"/>
      <c r="M26" s="49">
        <v>222</v>
      </c>
      <c r="N26" s="6"/>
      <c r="O26" s="23">
        <v>86</v>
      </c>
      <c r="P26" s="51"/>
      <c r="Q26" s="23">
        <v>35</v>
      </c>
      <c r="R26" s="51"/>
      <c r="S26" s="23">
        <v>39</v>
      </c>
      <c r="T26" s="23">
        <v>804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>
      <c r="A27" s="20" t="s">
        <v>23</v>
      </c>
      <c r="B27" s="17">
        <v>15276</v>
      </c>
      <c r="C27" s="49">
        <v>7977</v>
      </c>
      <c r="D27" s="5"/>
      <c r="E27" s="49">
        <v>4705</v>
      </c>
      <c r="F27" s="52"/>
      <c r="G27" s="49">
        <v>688</v>
      </c>
      <c r="H27" s="52"/>
      <c r="I27" s="49">
        <v>582</v>
      </c>
      <c r="J27" s="52"/>
      <c r="K27" s="49">
        <v>515</v>
      </c>
      <c r="L27" s="52"/>
      <c r="M27" s="49">
        <v>169</v>
      </c>
      <c r="N27" s="6"/>
      <c r="O27" s="23">
        <v>58</v>
      </c>
      <c r="P27" s="51"/>
      <c r="Q27" s="23">
        <v>36</v>
      </c>
      <c r="R27" s="51"/>
      <c r="S27" s="23">
        <v>20</v>
      </c>
      <c r="T27" s="23">
        <v>526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>
      <c r="A28" s="20" t="s">
        <v>24</v>
      </c>
      <c r="B28" s="17">
        <v>15300</v>
      </c>
      <c r="C28" s="49">
        <v>7113</v>
      </c>
      <c r="D28" s="5"/>
      <c r="E28" s="49">
        <v>5689</v>
      </c>
      <c r="F28" s="52"/>
      <c r="G28" s="49">
        <v>680</v>
      </c>
      <c r="H28" s="52"/>
      <c r="I28" s="49">
        <v>484</v>
      </c>
      <c r="J28" s="52"/>
      <c r="K28" s="49">
        <v>248</v>
      </c>
      <c r="L28" s="52"/>
      <c r="M28" s="49">
        <v>186</v>
      </c>
      <c r="N28" s="6"/>
      <c r="O28" s="23">
        <v>51</v>
      </c>
      <c r="P28" s="51"/>
      <c r="Q28" s="23">
        <v>38</v>
      </c>
      <c r="R28" s="51"/>
      <c r="S28" s="23">
        <v>32</v>
      </c>
      <c r="T28" s="23">
        <v>779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>
      <c r="A29" s="20" t="s">
        <v>25</v>
      </c>
      <c r="B29" s="17">
        <v>85539</v>
      </c>
      <c r="C29" s="49">
        <v>45432</v>
      </c>
      <c r="D29" s="5"/>
      <c r="E29" s="49">
        <v>25356</v>
      </c>
      <c r="F29" s="52"/>
      <c r="G29" s="49">
        <v>3555</v>
      </c>
      <c r="H29" s="52"/>
      <c r="I29" s="49">
        <v>3739</v>
      </c>
      <c r="J29" s="52"/>
      <c r="K29" s="49">
        <v>1695</v>
      </c>
      <c r="L29" s="52"/>
      <c r="M29" s="49">
        <v>961</v>
      </c>
      <c r="N29" s="6"/>
      <c r="O29" s="23">
        <v>352</v>
      </c>
      <c r="P29" s="51"/>
      <c r="Q29" s="23">
        <v>245</v>
      </c>
      <c r="R29" s="51"/>
      <c r="S29" s="23">
        <v>112</v>
      </c>
      <c r="T29" s="23">
        <v>4092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>
      <c r="A30" s="20" t="s">
        <v>26</v>
      </c>
      <c r="B30" s="17">
        <v>292787</v>
      </c>
      <c r="C30" s="49">
        <v>152183</v>
      </c>
      <c r="D30" s="5"/>
      <c r="E30" s="49">
        <v>76656</v>
      </c>
      <c r="F30" s="52"/>
      <c r="G30" s="49">
        <v>14568</v>
      </c>
      <c r="H30" s="52"/>
      <c r="I30" s="49">
        <v>19163</v>
      </c>
      <c r="J30" s="52"/>
      <c r="K30" s="49">
        <v>11175</v>
      </c>
      <c r="L30" s="52"/>
      <c r="M30" s="49">
        <v>2500</v>
      </c>
      <c r="N30" s="6"/>
      <c r="O30" s="23">
        <v>989</v>
      </c>
      <c r="P30" s="51"/>
      <c r="Q30" s="23">
        <v>869</v>
      </c>
      <c r="R30" s="51"/>
      <c r="S30" s="23">
        <v>454</v>
      </c>
      <c r="T30" s="23">
        <v>14230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>
      <c r="A31" s="20" t="s">
        <v>27</v>
      </c>
      <c r="B31" s="17">
        <v>13906</v>
      </c>
      <c r="C31" s="49">
        <v>6387</v>
      </c>
      <c r="D31" s="5"/>
      <c r="E31" s="49">
        <v>4844</v>
      </c>
      <c r="F31" s="52"/>
      <c r="G31" s="49">
        <v>742</v>
      </c>
      <c r="H31" s="52"/>
      <c r="I31" s="49">
        <v>317</v>
      </c>
      <c r="J31" s="52"/>
      <c r="K31" s="49">
        <v>237</v>
      </c>
      <c r="L31" s="52"/>
      <c r="M31" s="49">
        <v>96</v>
      </c>
      <c r="N31" s="6"/>
      <c r="O31" s="23">
        <v>38</v>
      </c>
      <c r="P31" s="51"/>
      <c r="Q31" s="23">
        <v>49</v>
      </c>
      <c r="R31" s="51"/>
      <c r="S31" s="23">
        <v>27</v>
      </c>
      <c r="T31" s="23">
        <v>1169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>
      <c r="A32" s="20" t="s">
        <v>28</v>
      </c>
      <c r="B32" s="17">
        <v>12774</v>
      </c>
      <c r="C32" s="49">
        <v>6823</v>
      </c>
      <c r="D32" s="5"/>
      <c r="E32" s="49">
        <v>3918</v>
      </c>
      <c r="F32" s="52"/>
      <c r="G32" s="49">
        <v>634</v>
      </c>
      <c r="H32" s="52"/>
      <c r="I32" s="49">
        <v>270</v>
      </c>
      <c r="J32" s="52"/>
      <c r="K32" s="49">
        <v>178</v>
      </c>
      <c r="L32" s="52"/>
      <c r="M32" s="49">
        <v>99</v>
      </c>
      <c r="N32" s="6"/>
      <c r="O32" s="23">
        <v>36</v>
      </c>
      <c r="P32" s="51"/>
      <c r="Q32" s="23">
        <v>24</v>
      </c>
      <c r="R32" s="51"/>
      <c r="S32" s="23">
        <v>20</v>
      </c>
      <c r="T32" s="23">
        <v>772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>
      <c r="A33" s="20" t="s">
        <v>29</v>
      </c>
      <c r="B33" s="17">
        <v>15535</v>
      </c>
      <c r="C33" s="49">
        <v>7627</v>
      </c>
      <c r="D33" s="5"/>
      <c r="E33" s="49">
        <v>5207</v>
      </c>
      <c r="F33" s="52"/>
      <c r="G33" s="49">
        <v>817</v>
      </c>
      <c r="H33" s="52"/>
      <c r="I33" s="49">
        <v>633</v>
      </c>
      <c r="J33" s="52"/>
      <c r="K33" s="49">
        <v>309</v>
      </c>
      <c r="L33" s="52"/>
      <c r="M33" s="49">
        <v>79</v>
      </c>
      <c r="N33" s="6"/>
      <c r="O33" s="23">
        <v>57</v>
      </c>
      <c r="P33" s="51"/>
      <c r="Q33" s="23">
        <v>39</v>
      </c>
      <c r="R33" s="51"/>
      <c r="S33" s="23">
        <v>28</v>
      </c>
      <c r="T33" s="23">
        <v>739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>
      <c r="A34" s="20" t="s">
        <v>30</v>
      </c>
      <c r="B34" s="17">
        <v>19270</v>
      </c>
      <c r="C34" s="49">
        <v>7813</v>
      </c>
      <c r="D34" s="5"/>
      <c r="E34" s="49">
        <v>7559</v>
      </c>
      <c r="F34" s="52"/>
      <c r="G34" s="49">
        <v>867</v>
      </c>
      <c r="H34" s="52"/>
      <c r="I34" s="49">
        <v>1420</v>
      </c>
      <c r="J34" s="52"/>
      <c r="K34" s="49">
        <v>358</v>
      </c>
      <c r="L34" s="52"/>
      <c r="M34" s="49">
        <v>129</v>
      </c>
      <c r="N34" s="6"/>
      <c r="O34" s="23">
        <v>67</v>
      </c>
      <c r="P34" s="51"/>
      <c r="Q34" s="23">
        <v>52</v>
      </c>
      <c r="R34" s="51"/>
      <c r="S34" s="23">
        <v>38</v>
      </c>
      <c r="T34" s="23">
        <v>967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>
      <c r="A35" s="20" t="s">
        <v>31</v>
      </c>
      <c r="B35" s="17">
        <v>17831</v>
      </c>
      <c r="C35" s="49">
        <v>7311</v>
      </c>
      <c r="D35" s="5"/>
      <c r="E35" s="49">
        <v>7108</v>
      </c>
      <c r="F35" s="52"/>
      <c r="G35" s="49">
        <v>793</v>
      </c>
      <c r="H35" s="52"/>
      <c r="I35" s="49">
        <v>1098</v>
      </c>
      <c r="J35" s="52"/>
      <c r="K35" s="49">
        <v>354</v>
      </c>
      <c r="L35" s="52"/>
      <c r="M35" s="49">
        <v>150</v>
      </c>
      <c r="N35" s="6"/>
      <c r="O35" s="23">
        <v>77</v>
      </c>
      <c r="P35" s="51"/>
      <c r="Q35" s="23">
        <v>44</v>
      </c>
      <c r="R35" s="51"/>
      <c r="S35" s="23">
        <v>32</v>
      </c>
      <c r="T35" s="23">
        <v>864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>
      <c r="A36" s="20" t="s">
        <v>32</v>
      </c>
      <c r="B36" s="17">
        <v>2845</v>
      </c>
      <c r="C36" s="49">
        <v>1056</v>
      </c>
      <c r="D36" s="5"/>
      <c r="E36" s="49">
        <v>1285</v>
      </c>
      <c r="F36" s="52"/>
      <c r="G36" s="49">
        <v>111</v>
      </c>
      <c r="H36" s="52"/>
      <c r="I36" s="49">
        <v>118</v>
      </c>
      <c r="J36" s="52"/>
      <c r="K36" s="49">
        <v>50</v>
      </c>
      <c r="L36" s="52"/>
      <c r="M36" s="49">
        <v>25</v>
      </c>
      <c r="N36" s="6"/>
      <c r="O36" s="23">
        <v>15</v>
      </c>
      <c r="P36" s="51"/>
      <c r="Q36" s="23">
        <v>4</v>
      </c>
      <c r="R36" s="51"/>
      <c r="S36" s="23">
        <v>7</v>
      </c>
      <c r="T36" s="23">
        <v>174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>
      <c r="A37" s="20" t="s">
        <v>33</v>
      </c>
      <c r="B37" s="17">
        <v>20638</v>
      </c>
      <c r="C37" s="49">
        <v>10103</v>
      </c>
      <c r="D37" s="5"/>
      <c r="E37" s="49">
        <v>6902</v>
      </c>
      <c r="F37" s="52"/>
      <c r="G37" s="49">
        <v>933</v>
      </c>
      <c r="H37" s="52"/>
      <c r="I37" s="49">
        <v>709</v>
      </c>
      <c r="J37" s="52"/>
      <c r="K37" s="49">
        <v>374</v>
      </c>
      <c r="L37" s="52"/>
      <c r="M37" s="49">
        <v>125</v>
      </c>
      <c r="N37" s="6"/>
      <c r="O37" s="23">
        <v>74</v>
      </c>
      <c r="P37" s="51"/>
      <c r="Q37" s="23">
        <v>56</v>
      </c>
      <c r="R37" s="51"/>
      <c r="S37" s="23">
        <v>52</v>
      </c>
      <c r="T37" s="23">
        <v>1310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.75">
      <c r="A38" s="20" t="s">
        <v>34</v>
      </c>
      <c r="B38" s="17">
        <v>26350</v>
      </c>
      <c r="C38" s="49">
        <v>13625</v>
      </c>
      <c r="D38" s="5"/>
      <c r="E38" s="49">
        <v>7899</v>
      </c>
      <c r="F38" s="52"/>
      <c r="G38" s="49">
        <v>1589</v>
      </c>
      <c r="H38" s="52"/>
      <c r="I38" s="49">
        <v>822</v>
      </c>
      <c r="J38" s="52"/>
      <c r="K38" s="49">
        <v>434</v>
      </c>
      <c r="L38" s="52"/>
      <c r="M38" s="49">
        <v>140</v>
      </c>
      <c r="N38" s="6"/>
      <c r="O38" s="23">
        <v>85</v>
      </c>
      <c r="P38" s="51"/>
      <c r="Q38" s="23">
        <v>71</v>
      </c>
      <c r="R38" s="51"/>
      <c r="S38" s="23">
        <v>59</v>
      </c>
      <c r="T38" s="23">
        <v>1626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>
      <c r="A39" s="20" t="s">
        <v>35</v>
      </c>
      <c r="B39" s="17">
        <v>7747</v>
      </c>
      <c r="C39" s="49">
        <v>3642</v>
      </c>
      <c r="D39" s="5"/>
      <c r="E39" s="49">
        <v>2856</v>
      </c>
      <c r="F39" s="52"/>
      <c r="G39" s="49">
        <v>324</v>
      </c>
      <c r="H39" s="52"/>
      <c r="I39" s="49">
        <v>283</v>
      </c>
      <c r="J39" s="52"/>
      <c r="K39" s="49">
        <v>93</v>
      </c>
      <c r="L39" s="52"/>
      <c r="M39" s="49">
        <v>37</v>
      </c>
      <c r="N39" s="6"/>
      <c r="O39" s="23">
        <v>31</v>
      </c>
      <c r="P39" s="51"/>
      <c r="Q39" s="23">
        <v>23</v>
      </c>
      <c r="R39" s="51"/>
      <c r="S39" s="23">
        <v>9</v>
      </c>
      <c r="T39" s="23">
        <v>449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>
      <c r="A40" s="20" t="s">
        <v>36</v>
      </c>
      <c r="B40" s="17">
        <v>20758</v>
      </c>
      <c r="C40" s="49">
        <v>9705</v>
      </c>
      <c r="D40" s="5"/>
      <c r="E40" s="49">
        <v>7406</v>
      </c>
      <c r="F40" s="52"/>
      <c r="G40" s="49">
        <v>921</v>
      </c>
      <c r="H40" s="52"/>
      <c r="I40" s="49">
        <v>1042</v>
      </c>
      <c r="J40" s="52"/>
      <c r="K40" s="49">
        <v>442</v>
      </c>
      <c r="L40" s="52"/>
      <c r="M40" s="49">
        <v>204</v>
      </c>
      <c r="N40" s="6"/>
      <c r="O40" s="23">
        <v>113</v>
      </c>
      <c r="P40" s="51"/>
      <c r="Q40" s="23">
        <v>33</v>
      </c>
      <c r="R40" s="51"/>
      <c r="S40" s="23">
        <v>38</v>
      </c>
      <c r="T40" s="23">
        <v>854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>
      <c r="A41" s="20" t="s">
        <v>37</v>
      </c>
      <c r="B41" s="17">
        <v>22396</v>
      </c>
      <c r="C41" s="49">
        <v>11731</v>
      </c>
      <c r="D41" s="5"/>
      <c r="E41" s="49">
        <v>6533</v>
      </c>
      <c r="F41" s="52"/>
      <c r="G41" s="49">
        <v>1267</v>
      </c>
      <c r="H41" s="52"/>
      <c r="I41" s="49">
        <v>1163</v>
      </c>
      <c r="J41" s="52"/>
      <c r="K41" s="49">
        <v>472</v>
      </c>
      <c r="L41" s="52"/>
      <c r="M41" s="49">
        <v>184</v>
      </c>
      <c r="N41" s="6"/>
      <c r="O41" s="23">
        <v>92</v>
      </c>
      <c r="P41" s="51"/>
      <c r="Q41" s="23">
        <v>52</v>
      </c>
      <c r="R41" s="51"/>
      <c r="S41" s="23">
        <v>31</v>
      </c>
      <c r="T41" s="23">
        <v>871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>
      <c r="A42" s="20" t="s">
        <v>38</v>
      </c>
      <c r="B42" s="17">
        <v>236108</v>
      </c>
      <c r="C42" s="49">
        <v>133034</v>
      </c>
      <c r="D42" s="5"/>
      <c r="E42" s="49">
        <v>61798</v>
      </c>
      <c r="F42" s="52"/>
      <c r="G42" s="49">
        <v>11112</v>
      </c>
      <c r="H42" s="52"/>
      <c r="I42" s="49">
        <v>13216</v>
      </c>
      <c r="J42" s="52"/>
      <c r="K42" s="49">
        <v>5537</v>
      </c>
      <c r="L42" s="52"/>
      <c r="M42" s="49">
        <v>1726</v>
      </c>
      <c r="N42" s="6"/>
      <c r="O42" s="23">
        <v>959</v>
      </c>
      <c r="P42" s="51"/>
      <c r="Q42" s="23">
        <v>439</v>
      </c>
      <c r="R42" s="51"/>
      <c r="S42" s="23">
        <v>267</v>
      </c>
      <c r="T42" s="23">
        <v>8020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>
      <c r="A43" s="20" t="s">
        <v>39</v>
      </c>
      <c r="B43" s="17">
        <v>14640</v>
      </c>
      <c r="C43" s="49">
        <v>7562</v>
      </c>
      <c r="D43" s="5"/>
      <c r="E43" s="49">
        <v>4329</v>
      </c>
      <c r="F43" s="52"/>
      <c r="G43" s="49">
        <v>834</v>
      </c>
      <c r="H43" s="52"/>
      <c r="I43" s="49">
        <v>666</v>
      </c>
      <c r="J43" s="52"/>
      <c r="K43" s="49">
        <v>303</v>
      </c>
      <c r="L43" s="52"/>
      <c r="M43" s="49">
        <v>86</v>
      </c>
      <c r="N43" s="6"/>
      <c r="O43" s="23">
        <v>65</v>
      </c>
      <c r="P43" s="51"/>
      <c r="Q43" s="23">
        <v>40</v>
      </c>
      <c r="R43" s="51"/>
      <c r="S43" s="23">
        <v>27</v>
      </c>
      <c r="T43" s="23">
        <v>728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>
      <c r="A44" s="20" t="s">
        <v>40</v>
      </c>
      <c r="B44" s="17">
        <v>379053</v>
      </c>
      <c r="C44" s="49">
        <v>214660</v>
      </c>
      <c r="D44" s="5"/>
      <c r="E44" s="49">
        <v>108175</v>
      </c>
      <c r="F44" s="52"/>
      <c r="G44" s="49">
        <v>12001</v>
      </c>
      <c r="H44" s="52"/>
      <c r="I44" s="49">
        <v>14392</v>
      </c>
      <c r="J44" s="52"/>
      <c r="K44" s="49">
        <v>7791</v>
      </c>
      <c r="L44" s="52"/>
      <c r="M44" s="49">
        <v>2296</v>
      </c>
      <c r="N44" s="6"/>
      <c r="O44" s="23">
        <v>1007</v>
      </c>
      <c r="P44" s="51"/>
      <c r="Q44" s="23">
        <v>721</v>
      </c>
      <c r="R44" s="51"/>
      <c r="S44" s="23">
        <v>325</v>
      </c>
      <c r="T44" s="23">
        <v>17685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>
      <c r="A45" s="20" t="s">
        <v>41</v>
      </c>
      <c r="B45" s="17">
        <v>66395</v>
      </c>
      <c r="C45" s="49">
        <v>32183</v>
      </c>
      <c r="D45" s="5"/>
      <c r="E45" s="49">
        <v>20736</v>
      </c>
      <c r="F45" s="52"/>
      <c r="G45" s="49">
        <v>2869</v>
      </c>
      <c r="H45" s="52"/>
      <c r="I45" s="49">
        <v>4324</v>
      </c>
      <c r="J45" s="52"/>
      <c r="K45" s="49">
        <v>2425</v>
      </c>
      <c r="L45" s="52"/>
      <c r="M45" s="49">
        <v>354</v>
      </c>
      <c r="N45" s="6"/>
      <c r="O45" s="23">
        <v>180</v>
      </c>
      <c r="P45" s="51"/>
      <c r="Q45" s="23">
        <v>168</v>
      </c>
      <c r="R45" s="51"/>
      <c r="S45" s="23">
        <v>115</v>
      </c>
      <c r="T45" s="23">
        <v>3041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>
      <c r="A46" s="20" t="s">
        <v>42</v>
      </c>
      <c r="B46" s="17">
        <v>76545</v>
      </c>
      <c r="C46" s="49">
        <v>38728</v>
      </c>
      <c r="D46" s="5"/>
      <c r="E46" s="49">
        <v>22730</v>
      </c>
      <c r="F46" s="52"/>
      <c r="G46" s="49">
        <v>3922</v>
      </c>
      <c r="H46" s="52"/>
      <c r="I46" s="49">
        <v>2602</v>
      </c>
      <c r="J46" s="52"/>
      <c r="K46" s="49">
        <v>2093</v>
      </c>
      <c r="L46" s="52"/>
      <c r="M46" s="49">
        <v>410</v>
      </c>
      <c r="N46" s="6"/>
      <c r="O46" s="23">
        <v>222</v>
      </c>
      <c r="P46" s="51"/>
      <c r="Q46" s="23">
        <v>224</v>
      </c>
      <c r="R46" s="51"/>
      <c r="S46" s="23">
        <v>106</v>
      </c>
      <c r="T46" s="23">
        <v>5508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>
      <c r="A47" s="20" t="s">
        <v>43</v>
      </c>
      <c r="B47" s="17">
        <v>157824</v>
      </c>
      <c r="C47" s="49">
        <v>92473</v>
      </c>
      <c r="D47" s="5"/>
      <c r="E47" s="49">
        <v>38205</v>
      </c>
      <c r="F47" s="52"/>
      <c r="G47" s="49">
        <v>7907</v>
      </c>
      <c r="H47" s="52"/>
      <c r="I47" s="49">
        <v>7075</v>
      </c>
      <c r="J47" s="52"/>
      <c r="K47" s="49">
        <v>4269</v>
      </c>
      <c r="L47" s="52"/>
      <c r="M47" s="49">
        <v>1597</v>
      </c>
      <c r="N47" s="6"/>
      <c r="O47" s="23">
        <v>472</v>
      </c>
      <c r="P47" s="51"/>
      <c r="Q47" s="23">
        <v>363</v>
      </c>
      <c r="R47" s="51"/>
      <c r="S47" s="23">
        <v>233</v>
      </c>
      <c r="T47" s="23">
        <v>5230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>
      <c r="A48" s="20" t="s">
        <v>44</v>
      </c>
      <c r="B48" s="17">
        <v>34997</v>
      </c>
      <c r="C48" s="49">
        <v>18011</v>
      </c>
      <c r="D48" s="5"/>
      <c r="E48" s="49">
        <v>11438</v>
      </c>
      <c r="F48" s="52"/>
      <c r="G48" s="49">
        <v>1529</v>
      </c>
      <c r="H48" s="52"/>
      <c r="I48" s="49">
        <v>1769</v>
      </c>
      <c r="J48" s="52"/>
      <c r="K48" s="49">
        <v>659</v>
      </c>
      <c r="L48" s="52"/>
      <c r="M48" s="49">
        <v>229</v>
      </c>
      <c r="N48" s="6"/>
      <c r="O48" s="23">
        <v>152</v>
      </c>
      <c r="P48" s="51"/>
      <c r="Q48" s="23">
        <v>66</v>
      </c>
      <c r="R48" s="51"/>
      <c r="S48" s="23">
        <v>30</v>
      </c>
      <c r="T48" s="23">
        <v>1114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.75">
      <c r="A49" s="20" t="s">
        <v>45</v>
      </c>
      <c r="B49" s="17">
        <v>92974</v>
      </c>
      <c r="C49" s="49">
        <v>51368</v>
      </c>
      <c r="D49" s="5"/>
      <c r="E49" s="49">
        <v>26058</v>
      </c>
      <c r="F49" s="52"/>
      <c r="G49" s="49">
        <v>3894</v>
      </c>
      <c r="H49" s="52"/>
      <c r="I49" s="49">
        <v>3936</v>
      </c>
      <c r="J49" s="52"/>
      <c r="K49" s="49">
        <v>1508</v>
      </c>
      <c r="L49" s="52"/>
      <c r="M49" s="49">
        <v>695</v>
      </c>
      <c r="N49" s="6"/>
      <c r="O49" s="23">
        <v>288</v>
      </c>
      <c r="P49" s="51"/>
      <c r="Q49" s="23">
        <v>276</v>
      </c>
      <c r="R49" s="51"/>
      <c r="S49" s="23">
        <v>128</v>
      </c>
      <c r="T49" s="23">
        <v>4823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>
      <c r="A50" s="20" t="s">
        <v>46</v>
      </c>
      <c r="B50" s="17">
        <v>11378</v>
      </c>
      <c r="C50" s="49">
        <v>4530</v>
      </c>
      <c r="D50" s="5"/>
      <c r="E50" s="49">
        <v>4578</v>
      </c>
      <c r="F50" s="52"/>
      <c r="G50" s="49">
        <v>455</v>
      </c>
      <c r="H50" s="52"/>
      <c r="I50" s="49">
        <v>753</v>
      </c>
      <c r="J50" s="52"/>
      <c r="K50" s="49">
        <v>256</v>
      </c>
      <c r="L50" s="52"/>
      <c r="M50" s="49">
        <v>73</v>
      </c>
      <c r="N50" s="6"/>
      <c r="O50" s="23">
        <v>62</v>
      </c>
      <c r="P50" s="51"/>
      <c r="Q50" s="23">
        <v>39</v>
      </c>
      <c r="R50" s="51"/>
      <c r="S50" s="23">
        <v>28</v>
      </c>
      <c r="T50" s="23">
        <v>604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>
      <c r="A51" s="20" t="s">
        <v>47</v>
      </c>
      <c r="B51" s="17">
        <v>33452</v>
      </c>
      <c r="C51" s="49">
        <v>17416</v>
      </c>
      <c r="D51" s="5"/>
      <c r="E51" s="49">
        <v>9664</v>
      </c>
      <c r="F51" s="52"/>
      <c r="G51" s="49">
        <v>1811</v>
      </c>
      <c r="H51" s="52"/>
      <c r="I51" s="49">
        <v>1678</v>
      </c>
      <c r="J51" s="52"/>
      <c r="K51" s="49">
        <v>748</v>
      </c>
      <c r="L51" s="52"/>
      <c r="M51" s="49">
        <v>335</v>
      </c>
      <c r="N51" s="6"/>
      <c r="O51" s="23">
        <v>144</v>
      </c>
      <c r="P51" s="51"/>
      <c r="Q51" s="23">
        <v>104</v>
      </c>
      <c r="R51" s="51"/>
      <c r="S51" s="23">
        <v>57</v>
      </c>
      <c r="T51" s="23">
        <v>1495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>
      <c r="A52" s="20" t="s">
        <v>48</v>
      </c>
      <c r="B52" s="17">
        <v>19434</v>
      </c>
      <c r="C52" s="49">
        <v>10144</v>
      </c>
      <c r="D52" s="5"/>
      <c r="E52" s="49">
        <v>6150</v>
      </c>
      <c r="F52" s="52"/>
      <c r="G52" s="49">
        <v>824</v>
      </c>
      <c r="H52" s="52"/>
      <c r="I52" s="49">
        <v>531</v>
      </c>
      <c r="J52" s="52"/>
      <c r="K52" s="49">
        <v>499</v>
      </c>
      <c r="L52" s="52"/>
      <c r="M52" s="49">
        <v>264</v>
      </c>
      <c r="N52" s="6"/>
      <c r="O52" s="23">
        <v>88</v>
      </c>
      <c r="P52" s="51"/>
      <c r="Q52" s="23">
        <v>47</v>
      </c>
      <c r="R52" s="51"/>
      <c r="S52" s="23">
        <v>26</v>
      </c>
      <c r="T52" s="23">
        <v>861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.75">
      <c r="A53" s="20" t="s">
        <v>49</v>
      </c>
      <c r="B53" s="17">
        <v>32349</v>
      </c>
      <c r="C53" s="49">
        <v>15065</v>
      </c>
      <c r="D53" s="5"/>
      <c r="E53" s="49">
        <v>10050</v>
      </c>
      <c r="F53" s="52"/>
      <c r="G53" s="49">
        <v>1721</v>
      </c>
      <c r="H53" s="52"/>
      <c r="I53" s="49">
        <v>1821</v>
      </c>
      <c r="J53" s="52"/>
      <c r="K53" s="49">
        <v>756</v>
      </c>
      <c r="L53" s="52"/>
      <c r="M53" s="49">
        <v>359</v>
      </c>
      <c r="N53" s="6"/>
      <c r="O53" s="23">
        <v>108</v>
      </c>
      <c r="P53" s="51"/>
      <c r="Q53" s="23">
        <v>73</v>
      </c>
      <c r="R53" s="51"/>
      <c r="S53" s="23">
        <v>54</v>
      </c>
      <c r="T53" s="23">
        <v>2342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>
      <c r="A54" s="20" t="s">
        <v>50</v>
      </c>
      <c r="B54" s="17">
        <v>56461</v>
      </c>
      <c r="C54" s="49">
        <v>30318</v>
      </c>
      <c r="D54" s="5"/>
      <c r="E54" s="49">
        <v>14389</v>
      </c>
      <c r="F54" s="52"/>
      <c r="G54" s="49">
        <v>3953</v>
      </c>
      <c r="H54" s="52"/>
      <c r="I54" s="49">
        <v>2818</v>
      </c>
      <c r="J54" s="52"/>
      <c r="K54" s="49">
        <v>1699</v>
      </c>
      <c r="L54" s="52"/>
      <c r="M54" s="49">
        <v>498</v>
      </c>
      <c r="N54" s="6"/>
      <c r="O54" s="23">
        <v>196</v>
      </c>
      <c r="P54" s="51"/>
      <c r="Q54" s="23">
        <v>128</v>
      </c>
      <c r="R54" s="51"/>
      <c r="S54" s="23">
        <v>59</v>
      </c>
      <c r="T54" s="23">
        <v>2403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75">
      <c r="A55" s="20" t="s">
        <v>51</v>
      </c>
      <c r="B55" s="17">
        <v>83649</v>
      </c>
      <c r="C55" s="49">
        <v>44267</v>
      </c>
      <c r="D55" s="5"/>
      <c r="E55" s="49">
        <v>24966</v>
      </c>
      <c r="F55" s="52"/>
      <c r="G55" s="49">
        <v>3364</v>
      </c>
      <c r="H55" s="52"/>
      <c r="I55" s="49">
        <v>3891</v>
      </c>
      <c r="J55" s="52"/>
      <c r="K55" s="49">
        <v>1893</v>
      </c>
      <c r="L55" s="52"/>
      <c r="M55" s="49">
        <v>650</v>
      </c>
      <c r="N55" s="6"/>
      <c r="O55" s="23">
        <v>219</v>
      </c>
      <c r="P55" s="51"/>
      <c r="Q55" s="23">
        <v>178</v>
      </c>
      <c r="R55" s="51"/>
      <c r="S55" s="23">
        <v>112</v>
      </c>
      <c r="T55" s="23">
        <v>4109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>
      <c r="A56" s="20" t="s">
        <v>52</v>
      </c>
      <c r="B56" s="17">
        <v>29728</v>
      </c>
      <c r="C56" s="49">
        <v>16966</v>
      </c>
      <c r="D56" s="5"/>
      <c r="E56" s="49">
        <v>8112</v>
      </c>
      <c r="F56" s="52"/>
      <c r="G56" s="49">
        <v>1312</v>
      </c>
      <c r="H56" s="52"/>
      <c r="I56" s="49">
        <v>632</v>
      </c>
      <c r="J56" s="52"/>
      <c r="K56" s="49">
        <v>609</v>
      </c>
      <c r="L56" s="52"/>
      <c r="M56" s="49">
        <v>188</v>
      </c>
      <c r="N56" s="6"/>
      <c r="O56" s="23">
        <v>107</v>
      </c>
      <c r="P56" s="51"/>
      <c r="Q56" s="23">
        <v>90</v>
      </c>
      <c r="R56" s="51"/>
      <c r="S56" s="23">
        <v>68</v>
      </c>
      <c r="T56" s="23">
        <v>1644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>
      <c r="A57" s="20" t="s">
        <v>53</v>
      </c>
      <c r="B57" s="17">
        <v>84107</v>
      </c>
      <c r="C57" s="49">
        <v>43680</v>
      </c>
      <c r="D57" s="5"/>
      <c r="E57" s="49">
        <v>25897</v>
      </c>
      <c r="F57" s="52"/>
      <c r="G57" s="49">
        <v>4703</v>
      </c>
      <c r="H57" s="52"/>
      <c r="I57" s="49">
        <v>3369</v>
      </c>
      <c r="J57" s="52"/>
      <c r="K57" s="49">
        <v>1853</v>
      </c>
      <c r="L57" s="52"/>
      <c r="M57" s="49">
        <v>614</v>
      </c>
      <c r="N57" s="6"/>
      <c r="O57" s="23">
        <v>305</v>
      </c>
      <c r="P57" s="51"/>
      <c r="Q57" s="23">
        <v>124</v>
      </c>
      <c r="R57" s="51"/>
      <c r="S57" s="23">
        <v>112</v>
      </c>
      <c r="T57" s="23">
        <v>3450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.75">
      <c r="A58" s="20" t="s">
        <v>54</v>
      </c>
      <c r="B58" s="17">
        <v>52515</v>
      </c>
      <c r="C58" s="49">
        <v>29375</v>
      </c>
      <c r="D58" s="5"/>
      <c r="E58" s="49">
        <v>13363</v>
      </c>
      <c r="F58" s="52"/>
      <c r="G58" s="49">
        <v>3297</v>
      </c>
      <c r="H58" s="52"/>
      <c r="I58" s="49">
        <v>2476</v>
      </c>
      <c r="J58" s="52"/>
      <c r="K58" s="49">
        <v>1277</v>
      </c>
      <c r="L58" s="52"/>
      <c r="M58" s="49">
        <v>411</v>
      </c>
      <c r="N58" s="6"/>
      <c r="O58" s="23">
        <v>190</v>
      </c>
      <c r="P58" s="51"/>
      <c r="Q58" s="23">
        <v>118</v>
      </c>
      <c r="R58" s="51"/>
      <c r="S58" s="23">
        <v>72</v>
      </c>
      <c r="T58" s="23">
        <v>1936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.75">
      <c r="A59" s="20" t="s">
        <v>55</v>
      </c>
      <c r="B59" s="17">
        <v>11288</v>
      </c>
      <c r="C59" s="49">
        <v>4816</v>
      </c>
      <c r="D59" s="5"/>
      <c r="E59" s="49">
        <v>4556</v>
      </c>
      <c r="F59" s="52"/>
      <c r="G59" s="49">
        <v>516</v>
      </c>
      <c r="H59" s="52"/>
      <c r="I59" s="49">
        <v>625</v>
      </c>
      <c r="J59" s="52"/>
      <c r="K59" s="49">
        <v>197</v>
      </c>
      <c r="L59" s="52"/>
      <c r="M59" s="49">
        <v>106</v>
      </c>
      <c r="N59" s="6"/>
      <c r="O59" s="23">
        <v>28</v>
      </c>
      <c r="P59" s="51"/>
      <c r="Q59" s="23">
        <v>35</v>
      </c>
      <c r="R59" s="51"/>
      <c r="S59" s="23">
        <v>18</v>
      </c>
      <c r="T59" s="23">
        <v>391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.75">
      <c r="A60" s="20" t="s">
        <v>56</v>
      </c>
      <c r="B60" s="17">
        <v>6419</v>
      </c>
      <c r="C60" s="49">
        <v>2905</v>
      </c>
      <c r="D60" s="5"/>
      <c r="E60" s="49">
        <v>2315</v>
      </c>
      <c r="F60" s="52"/>
      <c r="G60" s="49">
        <v>246</v>
      </c>
      <c r="H60" s="52"/>
      <c r="I60" s="49">
        <v>199</v>
      </c>
      <c r="J60" s="52"/>
      <c r="K60" s="49">
        <v>166</v>
      </c>
      <c r="L60" s="52"/>
      <c r="M60" s="49">
        <v>72</v>
      </c>
      <c r="N60" s="6"/>
      <c r="O60" s="23">
        <v>18</v>
      </c>
      <c r="P60" s="51"/>
      <c r="Q60" s="23">
        <v>19</v>
      </c>
      <c r="R60" s="51"/>
      <c r="S60" s="23">
        <v>6</v>
      </c>
      <c r="T60" s="23">
        <v>473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.75">
      <c r="A61" s="20" t="s">
        <v>57</v>
      </c>
      <c r="B61" s="17">
        <v>10726</v>
      </c>
      <c r="C61" s="49">
        <v>5721</v>
      </c>
      <c r="D61" s="5"/>
      <c r="E61" s="49">
        <v>3232</v>
      </c>
      <c r="F61" s="52"/>
      <c r="G61" s="49">
        <v>514</v>
      </c>
      <c r="H61" s="52"/>
      <c r="I61" s="49">
        <v>391</v>
      </c>
      <c r="J61" s="52"/>
      <c r="K61" s="49">
        <v>276</v>
      </c>
      <c r="L61" s="52"/>
      <c r="M61" s="49">
        <v>79</v>
      </c>
      <c r="N61" s="6"/>
      <c r="O61" s="23">
        <v>47</v>
      </c>
      <c r="P61" s="51"/>
      <c r="Q61" s="23">
        <v>35</v>
      </c>
      <c r="R61" s="51"/>
      <c r="S61" s="23">
        <v>17</v>
      </c>
      <c r="T61" s="23">
        <v>414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.75">
      <c r="A62" s="20" t="s">
        <v>58</v>
      </c>
      <c r="B62" s="17">
        <v>29901</v>
      </c>
      <c r="C62" s="49">
        <v>13169</v>
      </c>
      <c r="D62" s="5"/>
      <c r="E62" s="49">
        <v>12082</v>
      </c>
      <c r="F62" s="52"/>
      <c r="G62" s="49">
        <v>1112</v>
      </c>
      <c r="H62" s="52"/>
      <c r="I62" s="49">
        <v>776</v>
      </c>
      <c r="J62" s="52"/>
      <c r="K62" s="49">
        <v>513</v>
      </c>
      <c r="L62" s="52"/>
      <c r="M62" s="49">
        <v>218</v>
      </c>
      <c r="N62" s="6"/>
      <c r="O62" s="23">
        <v>121</v>
      </c>
      <c r="P62" s="51"/>
      <c r="Q62" s="23">
        <v>52</v>
      </c>
      <c r="R62" s="51"/>
      <c r="S62" s="23">
        <v>36</v>
      </c>
      <c r="T62" s="23">
        <v>1822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.75">
      <c r="A63" s="20" t="s">
        <v>59</v>
      </c>
      <c r="B63" s="17">
        <v>367489</v>
      </c>
      <c r="C63" s="49">
        <v>196370</v>
      </c>
      <c r="D63" s="5"/>
      <c r="E63" s="49">
        <v>107699</v>
      </c>
      <c r="F63" s="52"/>
      <c r="G63" s="49">
        <v>19335</v>
      </c>
      <c r="H63" s="52"/>
      <c r="I63" s="49">
        <v>16872</v>
      </c>
      <c r="J63" s="52"/>
      <c r="K63" s="49">
        <v>7748</v>
      </c>
      <c r="L63" s="52"/>
      <c r="M63" s="49">
        <v>2908</v>
      </c>
      <c r="N63" s="6"/>
      <c r="O63" s="23">
        <v>1066</v>
      </c>
      <c r="P63" s="51"/>
      <c r="Q63" s="23">
        <v>732</v>
      </c>
      <c r="R63" s="51"/>
      <c r="S63" s="23">
        <v>541</v>
      </c>
      <c r="T63" s="23">
        <v>14218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.75">
      <c r="A64" s="20" t="s">
        <v>60</v>
      </c>
      <c r="B64" s="17">
        <v>21018</v>
      </c>
      <c r="C64" s="49">
        <v>11775</v>
      </c>
      <c r="D64" s="5"/>
      <c r="E64" s="49">
        <v>5232</v>
      </c>
      <c r="F64" s="52"/>
      <c r="G64" s="49">
        <v>1060</v>
      </c>
      <c r="H64" s="52"/>
      <c r="I64" s="49">
        <v>828</v>
      </c>
      <c r="J64" s="52"/>
      <c r="K64" s="49">
        <v>370</v>
      </c>
      <c r="L64" s="52"/>
      <c r="M64" s="49">
        <v>239</v>
      </c>
      <c r="N64" s="6"/>
      <c r="O64" s="23">
        <v>70</v>
      </c>
      <c r="P64" s="51"/>
      <c r="Q64" s="23">
        <v>60</v>
      </c>
      <c r="R64" s="51"/>
      <c r="S64" s="23">
        <v>41</v>
      </c>
      <c r="T64" s="23">
        <v>1343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.75">
      <c r="A65" s="20" t="s">
        <v>61</v>
      </c>
      <c r="B65" s="17">
        <v>16406</v>
      </c>
      <c r="C65" s="49">
        <v>7849</v>
      </c>
      <c r="D65" s="5"/>
      <c r="E65" s="49">
        <v>6412</v>
      </c>
      <c r="F65" s="52"/>
      <c r="G65" s="49">
        <v>605</v>
      </c>
      <c r="H65" s="52"/>
      <c r="I65" s="49">
        <v>429</v>
      </c>
      <c r="J65" s="52"/>
      <c r="K65" s="49">
        <v>289</v>
      </c>
      <c r="L65" s="52"/>
      <c r="M65" s="49">
        <v>131</v>
      </c>
      <c r="N65" s="6"/>
      <c r="O65" s="23">
        <v>54</v>
      </c>
      <c r="P65" s="51"/>
      <c r="Q65" s="23">
        <v>36</v>
      </c>
      <c r="R65" s="51"/>
      <c r="S65" s="23">
        <v>21</v>
      </c>
      <c r="T65" s="23">
        <v>580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.75">
      <c r="A66" s="20" t="s">
        <v>62</v>
      </c>
      <c r="B66" s="17">
        <v>30415</v>
      </c>
      <c r="C66" s="49">
        <v>18226</v>
      </c>
      <c r="D66" s="5"/>
      <c r="E66" s="49">
        <v>6633</v>
      </c>
      <c r="F66" s="52"/>
      <c r="G66" s="49">
        <v>962</v>
      </c>
      <c r="H66" s="52"/>
      <c r="I66" s="49">
        <v>484</v>
      </c>
      <c r="J66" s="52"/>
      <c r="K66" s="49">
        <v>2025</v>
      </c>
      <c r="L66" s="52"/>
      <c r="M66" s="49">
        <v>537</v>
      </c>
      <c r="N66" s="6"/>
      <c r="O66" s="23">
        <v>155</v>
      </c>
      <c r="P66" s="51"/>
      <c r="Q66" s="23">
        <v>56</v>
      </c>
      <c r="R66" s="51"/>
      <c r="S66" s="23">
        <v>46</v>
      </c>
      <c r="T66" s="23">
        <v>1291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.75">
      <c r="A67" s="20" t="s">
        <v>63</v>
      </c>
      <c r="B67" s="17">
        <v>62780</v>
      </c>
      <c r="C67" s="49">
        <v>35559</v>
      </c>
      <c r="D67" s="5"/>
      <c r="E67" s="49">
        <v>14922</v>
      </c>
      <c r="F67" s="52"/>
      <c r="G67" s="49">
        <v>3401</v>
      </c>
      <c r="H67" s="52"/>
      <c r="I67" s="49">
        <v>2393</v>
      </c>
      <c r="J67" s="52"/>
      <c r="K67" s="49">
        <v>1881</v>
      </c>
      <c r="L67" s="52"/>
      <c r="M67" s="49">
        <v>1226</v>
      </c>
      <c r="N67" s="6"/>
      <c r="O67" s="23">
        <v>325</v>
      </c>
      <c r="P67" s="51"/>
      <c r="Q67" s="23">
        <v>196</v>
      </c>
      <c r="R67" s="51"/>
      <c r="S67" s="23">
        <v>120</v>
      </c>
      <c r="T67" s="23">
        <v>2757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.75">
      <c r="A68" s="20" t="s">
        <v>64</v>
      </c>
      <c r="B68" s="17">
        <v>24403</v>
      </c>
      <c r="C68" s="49">
        <v>12161</v>
      </c>
      <c r="D68" s="5"/>
      <c r="E68" s="49">
        <v>7631</v>
      </c>
      <c r="F68" s="52"/>
      <c r="G68" s="49">
        <v>1305</v>
      </c>
      <c r="H68" s="52"/>
      <c r="I68" s="49">
        <v>826</v>
      </c>
      <c r="J68" s="52"/>
      <c r="K68" s="49">
        <v>457</v>
      </c>
      <c r="L68" s="52"/>
      <c r="M68" s="49">
        <v>247</v>
      </c>
      <c r="N68" s="6"/>
      <c r="O68" s="23">
        <v>84</v>
      </c>
      <c r="P68" s="51"/>
      <c r="Q68" s="23">
        <v>69</v>
      </c>
      <c r="R68" s="51"/>
      <c r="S68" s="23">
        <v>26</v>
      </c>
      <c r="T68" s="23">
        <v>1597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.75">
      <c r="A69" s="20" t="s">
        <v>65</v>
      </c>
      <c r="B69" s="17">
        <v>19355</v>
      </c>
      <c r="C69" s="49">
        <v>9366</v>
      </c>
      <c r="D69" s="5"/>
      <c r="E69" s="49">
        <v>6212</v>
      </c>
      <c r="F69" s="52"/>
      <c r="G69" s="49">
        <v>1024</v>
      </c>
      <c r="H69" s="52"/>
      <c r="I69" s="49">
        <v>812</v>
      </c>
      <c r="J69" s="52"/>
      <c r="K69" s="49">
        <v>432</v>
      </c>
      <c r="L69" s="52"/>
      <c r="M69" s="49">
        <v>181</v>
      </c>
      <c r="N69" s="6"/>
      <c r="O69" s="23">
        <v>84</v>
      </c>
      <c r="P69" s="51"/>
      <c r="Q69" s="23">
        <v>45</v>
      </c>
      <c r="R69" s="51"/>
      <c r="S69" s="23">
        <v>30</v>
      </c>
      <c r="T69" s="23">
        <v>1169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>
      <c r="A70" s="20" t="s">
        <v>66</v>
      </c>
      <c r="B70" s="17">
        <v>27134</v>
      </c>
      <c r="C70" s="49">
        <v>12329</v>
      </c>
      <c r="D70" s="5"/>
      <c r="E70" s="49">
        <v>9942</v>
      </c>
      <c r="F70" s="52"/>
      <c r="G70" s="49">
        <v>1159</v>
      </c>
      <c r="H70" s="52"/>
      <c r="I70" s="49">
        <v>1709</v>
      </c>
      <c r="J70" s="52"/>
      <c r="K70" s="49">
        <v>504</v>
      </c>
      <c r="L70" s="52"/>
      <c r="M70" s="49">
        <v>185</v>
      </c>
      <c r="N70" s="6"/>
      <c r="O70" s="23">
        <v>114</v>
      </c>
      <c r="P70" s="51"/>
      <c r="Q70" s="23">
        <v>57</v>
      </c>
      <c r="R70" s="51"/>
      <c r="S70" s="23">
        <v>32</v>
      </c>
      <c r="T70" s="23">
        <v>1103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.75">
      <c r="A71" s="20" t="s">
        <v>67</v>
      </c>
      <c r="B71" s="17">
        <v>274690</v>
      </c>
      <c r="C71" s="49">
        <v>161339</v>
      </c>
      <c r="D71" s="5"/>
      <c r="E71" s="49">
        <v>66984</v>
      </c>
      <c r="F71" s="52"/>
      <c r="G71" s="49">
        <v>10661</v>
      </c>
      <c r="H71" s="52"/>
      <c r="I71" s="49">
        <v>8099</v>
      </c>
      <c r="J71" s="52"/>
      <c r="K71" s="49">
        <v>5246</v>
      </c>
      <c r="L71" s="52"/>
      <c r="M71" s="49">
        <v>2296</v>
      </c>
      <c r="N71" s="6"/>
      <c r="O71" s="23">
        <v>867</v>
      </c>
      <c r="P71" s="51"/>
      <c r="Q71" s="23">
        <v>948</v>
      </c>
      <c r="R71" s="51"/>
      <c r="S71" s="23">
        <v>323</v>
      </c>
      <c r="T71" s="23">
        <f>121+17806</f>
        <v>17927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5.75">
      <c r="A72" s="20" t="s">
        <v>68</v>
      </c>
      <c r="B72" s="17">
        <v>13509</v>
      </c>
      <c r="C72" s="49">
        <v>5181</v>
      </c>
      <c r="D72" s="5"/>
      <c r="E72" s="49">
        <v>5722</v>
      </c>
      <c r="F72" s="52"/>
      <c r="G72" s="49">
        <v>488</v>
      </c>
      <c r="H72" s="52"/>
      <c r="I72" s="49">
        <v>937</v>
      </c>
      <c r="J72" s="52"/>
      <c r="K72" s="49">
        <v>281</v>
      </c>
      <c r="L72" s="52"/>
      <c r="M72" s="49">
        <v>82</v>
      </c>
      <c r="N72" s="6"/>
      <c r="O72" s="23">
        <v>48</v>
      </c>
      <c r="P72" s="51"/>
      <c r="Q72" s="23">
        <v>42</v>
      </c>
      <c r="R72" s="51"/>
      <c r="S72" s="23">
        <v>17</v>
      </c>
      <c r="T72" s="23">
        <v>711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>
      <c r="A73" s="20" t="s">
        <v>69</v>
      </c>
      <c r="B73" s="17">
        <v>7873</v>
      </c>
      <c r="C73" s="49">
        <v>3793</v>
      </c>
      <c r="D73" s="5"/>
      <c r="E73" s="49">
        <v>2822</v>
      </c>
      <c r="F73" s="52"/>
      <c r="G73" s="49">
        <v>342</v>
      </c>
      <c r="H73" s="52"/>
      <c r="I73" s="49">
        <v>304</v>
      </c>
      <c r="J73" s="52"/>
      <c r="K73" s="49">
        <v>148</v>
      </c>
      <c r="L73" s="52"/>
      <c r="M73" s="49">
        <v>50</v>
      </c>
      <c r="N73" s="6"/>
      <c r="O73" s="23">
        <v>33</v>
      </c>
      <c r="P73" s="51"/>
      <c r="Q73" s="23">
        <v>14</v>
      </c>
      <c r="R73" s="51"/>
      <c r="S73" s="23">
        <v>16</v>
      </c>
      <c r="T73" s="23">
        <v>351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.75">
      <c r="A75" s="26" t="s">
        <v>100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.75">
      <c r="A76" s="1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.75">
      <c r="A77" s="59" t="s">
        <v>111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</sheetData>
  <sheetProtection/>
  <hyperlinks>
    <hyperlink ref="A77" r:id="rId1" display="SOURCE:  New York State Board of Elections; www.elections.state.ny.us."/>
  </hyperlinks>
  <printOptions/>
  <pageMargins left="0.7" right="0.7" top="0.75" bottom="0.75" header="0.3" footer="0.3"/>
  <pageSetup fitToHeight="2" fitToWidth="1" horizontalDpi="600" verticalDpi="600" orientation="landscape" scale="6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3" width="9.77734375" style="0" customWidth="1"/>
    <col min="4" max="4" width="1.77734375" style="0" customWidth="1"/>
    <col min="5" max="5" width="9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9.77734375" style="0" customWidth="1"/>
    <col min="12" max="12" width="1.77734375" style="0" customWidth="1"/>
    <col min="13" max="13" width="9.77734375" style="0" customWidth="1"/>
    <col min="14" max="14" width="1.77734375" style="0" customWidth="1"/>
    <col min="15" max="15" width="9.77734375" style="0" customWidth="1"/>
    <col min="16" max="16" width="1.77734375" style="0" customWidth="1"/>
    <col min="17" max="17" width="9.77734375" style="0" customWidth="1"/>
    <col min="18" max="18" width="1.77734375" style="0" customWidth="1"/>
    <col min="19" max="19" width="9.77734375" style="0" customWidth="1"/>
    <col min="20" max="20" width="1.77734375" style="0" customWidth="1"/>
  </cols>
  <sheetData>
    <row r="1" spans="1:30" ht="20.25">
      <c r="A1" s="2" t="s">
        <v>85</v>
      </c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20.25">
      <c r="A2" s="2" t="s">
        <v>120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9.25">
      <c r="A4" s="7"/>
      <c r="B4" s="8"/>
      <c r="C4" s="53" t="s">
        <v>124</v>
      </c>
      <c r="D4" s="8"/>
      <c r="E4" s="53" t="s">
        <v>125</v>
      </c>
      <c r="F4" s="8"/>
      <c r="G4" s="53" t="s">
        <v>125</v>
      </c>
      <c r="H4" s="8"/>
      <c r="I4" s="53" t="s">
        <v>126</v>
      </c>
      <c r="J4" s="8"/>
      <c r="K4" s="53" t="s">
        <v>127</v>
      </c>
      <c r="L4" s="8"/>
      <c r="M4" s="53" t="s">
        <v>128</v>
      </c>
      <c r="N4" s="8"/>
      <c r="O4" s="54" t="s">
        <v>130</v>
      </c>
      <c r="P4" s="9"/>
      <c r="Q4" s="55" t="s">
        <v>132</v>
      </c>
      <c r="R4" s="10"/>
      <c r="S4" s="53" t="s">
        <v>124</v>
      </c>
      <c r="T4" s="10"/>
      <c r="U4" s="55" t="s">
        <v>133</v>
      </c>
      <c r="V4" s="10"/>
      <c r="W4" s="6"/>
      <c r="X4" s="6"/>
      <c r="Y4" s="6"/>
      <c r="Z4" s="6"/>
      <c r="AA4" s="6"/>
      <c r="AB4" s="6"/>
      <c r="AC4" s="6"/>
      <c r="AD4" s="6"/>
    </row>
    <row r="5" spans="1:30" ht="43.5">
      <c r="A5" s="11" t="s">
        <v>1</v>
      </c>
      <c r="B5" s="29" t="s">
        <v>123</v>
      </c>
      <c r="C5" s="56" t="s">
        <v>71</v>
      </c>
      <c r="D5" s="12"/>
      <c r="E5" s="56" t="s">
        <v>2</v>
      </c>
      <c r="F5" s="12"/>
      <c r="G5" s="56" t="s">
        <v>3</v>
      </c>
      <c r="H5" s="12"/>
      <c r="I5" s="56" t="s">
        <v>0</v>
      </c>
      <c r="J5" s="12"/>
      <c r="K5" s="31" t="s">
        <v>129</v>
      </c>
      <c r="L5" s="12"/>
      <c r="M5" s="56" t="s">
        <v>121</v>
      </c>
      <c r="N5" s="12"/>
      <c r="O5" s="32" t="s">
        <v>131</v>
      </c>
      <c r="P5" s="13"/>
      <c r="Q5" s="57" t="s">
        <v>70</v>
      </c>
      <c r="R5" s="14"/>
      <c r="S5" s="33" t="s">
        <v>81</v>
      </c>
      <c r="T5" s="14"/>
      <c r="U5" s="57" t="s">
        <v>4</v>
      </c>
      <c r="V5" s="30" t="s">
        <v>134</v>
      </c>
      <c r="W5" s="6"/>
      <c r="X5" s="6"/>
      <c r="Y5" s="6"/>
      <c r="Z5" s="6"/>
      <c r="AA5" s="6"/>
      <c r="AB5" s="6"/>
      <c r="AC5" s="6"/>
      <c r="AD5" s="6"/>
    </row>
    <row r="6" spans="1:30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"/>
      <c r="O6" s="16"/>
      <c r="P6" s="16"/>
      <c r="Q6" s="16"/>
      <c r="R6" s="16"/>
      <c r="S6" s="6"/>
      <c r="T6" s="6"/>
      <c r="U6" s="6"/>
      <c r="V6" s="16"/>
      <c r="W6" s="6"/>
      <c r="X6" s="6"/>
      <c r="Y6" s="6"/>
      <c r="Z6" s="6"/>
      <c r="AA6" s="6"/>
      <c r="AB6" s="6"/>
      <c r="AC6" s="6"/>
      <c r="AD6" s="6"/>
    </row>
    <row r="7" spans="1:30" ht="15.75">
      <c r="A7" s="4" t="s">
        <v>5</v>
      </c>
      <c r="B7" s="17">
        <v>4690968</v>
      </c>
      <c r="C7" s="17">
        <v>1443531</v>
      </c>
      <c r="D7" s="17"/>
      <c r="E7" s="17">
        <v>2085407</v>
      </c>
      <c r="F7" s="17"/>
      <c r="G7" s="17">
        <v>176848</v>
      </c>
      <c r="H7" s="17"/>
      <c r="I7" s="17">
        <v>654016</v>
      </c>
      <c r="J7" s="17"/>
      <c r="K7" s="17">
        <v>44195</v>
      </c>
      <c r="L7" s="17"/>
      <c r="M7" s="17">
        <v>15761</v>
      </c>
      <c r="N7" s="6"/>
      <c r="O7" s="18">
        <f>+O9+O16</f>
        <v>21977</v>
      </c>
      <c r="P7" s="18"/>
      <c r="Q7" s="18">
        <f>+Q9+Q16</f>
        <v>41797</v>
      </c>
      <c r="R7" s="18"/>
      <c r="S7" s="18">
        <f>+S9+S16</f>
        <v>90533</v>
      </c>
      <c r="T7" s="19"/>
      <c r="U7" s="18">
        <f>+U9+U16</f>
        <v>5013</v>
      </c>
      <c r="V7" s="18">
        <f>+V9+V16</f>
        <v>111890</v>
      </c>
      <c r="W7" s="6"/>
      <c r="X7" s="6"/>
      <c r="Y7" s="6"/>
      <c r="Z7" s="6"/>
      <c r="AA7" s="6"/>
      <c r="AB7" s="6"/>
      <c r="AC7" s="6"/>
      <c r="AD7" s="6"/>
    </row>
    <row r="8" spans="1:30" ht="15.75">
      <c r="A8" s="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"/>
      <c r="O8" s="18"/>
      <c r="P8" s="18"/>
      <c r="Q8" s="19"/>
      <c r="R8" s="19"/>
      <c r="S8" s="19"/>
      <c r="T8" s="19"/>
      <c r="U8" s="19"/>
      <c r="V8" s="18"/>
      <c r="W8" s="6"/>
      <c r="X8" s="6"/>
      <c r="Y8" s="6"/>
      <c r="Z8" s="6"/>
      <c r="AA8" s="6"/>
      <c r="AB8" s="6"/>
      <c r="AC8" s="6"/>
      <c r="AD8" s="6"/>
    </row>
    <row r="9" spans="1:30" ht="15.75">
      <c r="A9" s="4" t="s">
        <v>6</v>
      </c>
      <c r="B9" s="17">
        <v>1415095</v>
      </c>
      <c r="C9" s="17">
        <v>678619</v>
      </c>
      <c r="D9" s="17"/>
      <c r="E9" s="17">
        <v>499813</v>
      </c>
      <c r="F9" s="17"/>
      <c r="G9" s="17">
        <v>33751</v>
      </c>
      <c r="H9" s="17"/>
      <c r="I9" s="17">
        <v>73562</v>
      </c>
      <c r="J9" s="17"/>
      <c r="K9" s="17">
        <v>7334</v>
      </c>
      <c r="L9" s="17"/>
      <c r="M9" s="17">
        <v>5414</v>
      </c>
      <c r="N9" s="6"/>
      <c r="O9" s="18">
        <f>SUM(O10:O14)</f>
        <v>4157</v>
      </c>
      <c r="P9" s="18"/>
      <c r="Q9" s="18">
        <f>SUM(Q10:Q14)</f>
        <v>16634</v>
      </c>
      <c r="R9" s="19"/>
      <c r="S9" s="18">
        <f>SUM(S10:S14)</f>
        <v>53557</v>
      </c>
      <c r="T9" s="19"/>
      <c r="U9" s="18">
        <f>SUM(U10:U14)</f>
        <v>1674</v>
      </c>
      <c r="V9" s="18">
        <f>SUM(V10:V14)</f>
        <v>40580</v>
      </c>
      <c r="W9" s="6"/>
      <c r="X9" s="6"/>
      <c r="Y9" s="6"/>
      <c r="Z9" s="6"/>
      <c r="AA9" s="6"/>
      <c r="AB9" s="6"/>
      <c r="AC9" s="6"/>
      <c r="AD9" s="6"/>
    </row>
    <row r="10" spans="1:30" ht="15.75">
      <c r="A10" s="20" t="s">
        <v>7</v>
      </c>
      <c r="B10" s="17">
        <v>198195</v>
      </c>
      <c r="C10" s="17">
        <v>116463</v>
      </c>
      <c r="D10" s="17"/>
      <c r="E10" s="17">
        <v>54442</v>
      </c>
      <c r="F10" s="17"/>
      <c r="G10" s="17">
        <v>4158</v>
      </c>
      <c r="H10" s="17"/>
      <c r="I10" s="17">
        <v>7893</v>
      </c>
      <c r="J10" s="17"/>
      <c r="K10" s="17">
        <v>822</v>
      </c>
      <c r="L10" s="17"/>
      <c r="M10" s="17">
        <v>450</v>
      </c>
      <c r="N10" s="6"/>
      <c r="O10" s="18">
        <v>308</v>
      </c>
      <c r="P10" s="18"/>
      <c r="Q10" s="19">
        <v>734</v>
      </c>
      <c r="R10" s="19"/>
      <c r="S10" s="19">
        <v>4587</v>
      </c>
      <c r="T10" s="19"/>
      <c r="U10" s="19">
        <v>117</v>
      </c>
      <c r="V10" s="18">
        <v>8221</v>
      </c>
      <c r="W10" s="6"/>
      <c r="X10" s="6"/>
      <c r="Y10" s="6"/>
      <c r="Z10" s="6"/>
      <c r="AA10" s="6"/>
      <c r="AB10" s="6"/>
      <c r="AC10" s="6"/>
      <c r="AD10" s="6"/>
    </row>
    <row r="11" spans="1:30" ht="15.75">
      <c r="A11" s="20" t="s">
        <v>8</v>
      </c>
      <c r="B11" s="17">
        <v>409909</v>
      </c>
      <c r="C11" s="17">
        <v>209739</v>
      </c>
      <c r="D11" s="17"/>
      <c r="E11" s="17">
        <v>133167</v>
      </c>
      <c r="F11" s="17"/>
      <c r="G11" s="17">
        <v>8679</v>
      </c>
      <c r="H11" s="17"/>
      <c r="I11" s="17">
        <v>16787</v>
      </c>
      <c r="J11" s="17"/>
      <c r="K11" s="17">
        <v>1655</v>
      </c>
      <c r="L11" s="17"/>
      <c r="M11" s="17">
        <v>1045</v>
      </c>
      <c r="N11" s="6"/>
      <c r="O11" s="18">
        <v>1077</v>
      </c>
      <c r="P11" s="18"/>
      <c r="Q11" s="19">
        <v>5674</v>
      </c>
      <c r="R11" s="19"/>
      <c r="S11" s="19">
        <v>20301</v>
      </c>
      <c r="T11" s="19"/>
      <c r="U11" s="19">
        <v>412</v>
      </c>
      <c r="V11" s="18">
        <v>11373</v>
      </c>
      <c r="W11" s="6"/>
      <c r="X11" s="6"/>
      <c r="Y11" s="6"/>
      <c r="Z11" s="6"/>
      <c r="AA11" s="6"/>
      <c r="AB11" s="6"/>
      <c r="AC11" s="6"/>
      <c r="AD11" s="6"/>
    </row>
    <row r="12" spans="1:30" ht="15.75">
      <c r="A12" s="20" t="s">
        <v>9</v>
      </c>
      <c r="B12" s="17">
        <v>362277</v>
      </c>
      <c r="C12" s="17">
        <v>182795</v>
      </c>
      <c r="D12" s="17"/>
      <c r="E12" s="17">
        <v>113199</v>
      </c>
      <c r="F12" s="17"/>
      <c r="G12" s="17">
        <v>4664</v>
      </c>
      <c r="H12" s="17"/>
      <c r="I12" s="17">
        <v>19743</v>
      </c>
      <c r="J12" s="17"/>
      <c r="K12" s="17">
        <v>916</v>
      </c>
      <c r="L12" s="17"/>
      <c r="M12" s="17">
        <v>2446</v>
      </c>
      <c r="N12" s="6"/>
      <c r="O12" s="18">
        <v>1838</v>
      </c>
      <c r="P12" s="18"/>
      <c r="Q12" s="19">
        <v>7415</v>
      </c>
      <c r="R12" s="19"/>
      <c r="S12" s="19">
        <v>19306</v>
      </c>
      <c r="T12" s="19"/>
      <c r="U12" s="19">
        <v>770</v>
      </c>
      <c r="V12" s="18">
        <v>9185</v>
      </c>
      <c r="W12" s="6"/>
      <c r="X12" s="6"/>
      <c r="Y12" s="6"/>
      <c r="Z12" s="6"/>
      <c r="AA12" s="6"/>
      <c r="AB12" s="6"/>
      <c r="AC12" s="6"/>
      <c r="AD12" s="6"/>
    </row>
    <row r="13" spans="1:30" ht="15.75">
      <c r="A13" s="20" t="s">
        <v>10</v>
      </c>
      <c r="B13" s="17">
        <v>355756</v>
      </c>
      <c r="C13" s="17">
        <v>152452</v>
      </c>
      <c r="D13" s="17"/>
      <c r="E13" s="17">
        <v>144854</v>
      </c>
      <c r="F13" s="17"/>
      <c r="G13" s="17">
        <v>10745</v>
      </c>
      <c r="H13" s="17"/>
      <c r="I13" s="17">
        <v>21556</v>
      </c>
      <c r="J13" s="17"/>
      <c r="K13" s="17">
        <v>3219</v>
      </c>
      <c r="L13" s="17"/>
      <c r="M13" s="17">
        <v>1149</v>
      </c>
      <c r="N13" s="6"/>
      <c r="O13" s="18">
        <v>735</v>
      </c>
      <c r="P13" s="18"/>
      <c r="Q13" s="19">
        <v>2402</v>
      </c>
      <c r="R13" s="19"/>
      <c r="S13" s="19">
        <v>8294</v>
      </c>
      <c r="T13" s="19"/>
      <c r="U13" s="19">
        <v>312</v>
      </c>
      <c r="V13" s="18">
        <v>10038</v>
      </c>
      <c r="W13" s="6"/>
      <c r="X13" s="6"/>
      <c r="Y13" s="6"/>
      <c r="Z13" s="6"/>
      <c r="AA13" s="6"/>
      <c r="AB13" s="6"/>
      <c r="AC13" s="6"/>
      <c r="AD13" s="6"/>
    </row>
    <row r="14" spans="1:30" ht="15.75">
      <c r="A14" s="20" t="s">
        <v>11</v>
      </c>
      <c r="B14" s="17">
        <v>88958</v>
      </c>
      <c r="C14" s="17">
        <v>17170</v>
      </c>
      <c r="D14" s="17"/>
      <c r="E14" s="17">
        <v>54151</v>
      </c>
      <c r="F14" s="17"/>
      <c r="G14" s="17">
        <v>5505</v>
      </c>
      <c r="H14" s="17"/>
      <c r="I14" s="17">
        <v>7583</v>
      </c>
      <c r="J14" s="17"/>
      <c r="K14" s="17">
        <v>722</v>
      </c>
      <c r="L14" s="17"/>
      <c r="M14" s="17">
        <v>324</v>
      </c>
      <c r="N14" s="6"/>
      <c r="O14" s="18">
        <v>199</v>
      </c>
      <c r="P14" s="18"/>
      <c r="Q14" s="19">
        <v>409</v>
      </c>
      <c r="R14" s="19"/>
      <c r="S14" s="19">
        <v>1069</v>
      </c>
      <c r="T14" s="19"/>
      <c r="U14" s="19">
        <v>63</v>
      </c>
      <c r="V14" s="18">
        <v>1763</v>
      </c>
      <c r="W14" s="6"/>
      <c r="X14" s="6"/>
      <c r="Y14" s="6"/>
      <c r="Z14" s="6"/>
      <c r="AA14" s="6"/>
      <c r="AB14" s="6"/>
      <c r="AC14" s="6"/>
      <c r="AD14" s="6"/>
    </row>
    <row r="15" spans="1:30" ht="15.75">
      <c r="A15" s="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6"/>
      <c r="O15" s="18"/>
      <c r="P15" s="18"/>
      <c r="Q15" s="19"/>
      <c r="R15" s="19"/>
      <c r="S15" s="19"/>
      <c r="T15" s="19"/>
      <c r="U15" s="19"/>
      <c r="V15" s="18"/>
      <c r="W15" s="6"/>
      <c r="X15" s="6"/>
      <c r="Y15" s="6"/>
      <c r="Z15" s="6"/>
      <c r="AA15" s="6"/>
      <c r="AB15" s="6"/>
      <c r="AC15" s="6"/>
      <c r="AD15" s="6"/>
    </row>
    <row r="16" spans="1:30" ht="15.75">
      <c r="A16" s="4" t="s">
        <v>12</v>
      </c>
      <c r="B16" s="17">
        <v>3275873</v>
      </c>
      <c r="C16" s="17">
        <v>764912</v>
      </c>
      <c r="D16" s="17"/>
      <c r="E16" s="17">
        <v>1585594</v>
      </c>
      <c r="F16" s="17"/>
      <c r="G16" s="17">
        <v>143097</v>
      </c>
      <c r="H16" s="17"/>
      <c r="I16" s="17">
        <v>580454</v>
      </c>
      <c r="J16" s="17"/>
      <c r="K16" s="17">
        <v>36861</v>
      </c>
      <c r="L16" s="17"/>
      <c r="M16" s="17">
        <v>10347</v>
      </c>
      <c r="N16" s="6"/>
      <c r="O16" s="18">
        <f>SUM(O17:O73)</f>
        <v>17820</v>
      </c>
      <c r="P16" s="18"/>
      <c r="Q16" s="18">
        <f>SUM(Q17:Q73)</f>
        <v>25163</v>
      </c>
      <c r="R16" s="19"/>
      <c r="S16" s="18">
        <f>SUM(S17:S73)</f>
        <v>36976</v>
      </c>
      <c r="T16" s="19"/>
      <c r="U16" s="18">
        <f>SUM(U17:U73)</f>
        <v>3339</v>
      </c>
      <c r="V16" s="18">
        <f>SUM(V17:V73)</f>
        <v>71310</v>
      </c>
      <c r="W16" s="6"/>
      <c r="X16" s="6"/>
      <c r="Y16" s="6"/>
      <c r="Z16" s="6"/>
      <c r="AA16" s="6"/>
      <c r="AB16" s="6"/>
      <c r="AC16" s="6"/>
      <c r="AD16" s="6"/>
    </row>
    <row r="17" spans="1:30" ht="15.75">
      <c r="A17" s="20" t="s">
        <v>13</v>
      </c>
      <c r="B17" s="17">
        <v>113679</v>
      </c>
      <c r="C17" s="17">
        <v>43165</v>
      </c>
      <c r="D17" s="17"/>
      <c r="E17" s="17">
        <v>41608</v>
      </c>
      <c r="F17" s="17"/>
      <c r="G17" s="17">
        <v>4196</v>
      </c>
      <c r="H17" s="17"/>
      <c r="I17" s="17">
        <v>17101</v>
      </c>
      <c r="J17" s="17"/>
      <c r="K17" s="17">
        <v>901</v>
      </c>
      <c r="L17" s="17"/>
      <c r="M17" s="17">
        <v>313</v>
      </c>
      <c r="N17" s="6"/>
      <c r="O17" s="18">
        <v>722</v>
      </c>
      <c r="P17" s="18"/>
      <c r="Q17" s="19">
        <v>1225</v>
      </c>
      <c r="R17" s="19"/>
      <c r="S17" s="19">
        <v>2583</v>
      </c>
      <c r="T17" s="19"/>
      <c r="U17" s="19">
        <v>130</v>
      </c>
      <c r="V17" s="18">
        <v>1735</v>
      </c>
      <c r="W17" s="6"/>
      <c r="X17" s="6"/>
      <c r="Y17" s="6"/>
      <c r="Z17" s="6"/>
      <c r="AA17" s="6"/>
      <c r="AB17" s="6"/>
      <c r="AC17" s="6"/>
      <c r="AD17" s="6"/>
    </row>
    <row r="18" spans="1:30" ht="15.75">
      <c r="A18" s="20" t="s">
        <v>14</v>
      </c>
      <c r="B18" s="17">
        <v>13782</v>
      </c>
      <c r="C18" s="17">
        <v>1991</v>
      </c>
      <c r="D18" s="17"/>
      <c r="E18" s="17">
        <v>7613</v>
      </c>
      <c r="F18" s="17"/>
      <c r="G18" s="17">
        <v>521</v>
      </c>
      <c r="H18" s="17"/>
      <c r="I18" s="17">
        <v>2683</v>
      </c>
      <c r="J18" s="17"/>
      <c r="K18" s="17">
        <v>196</v>
      </c>
      <c r="L18" s="17"/>
      <c r="M18" s="17">
        <v>34</v>
      </c>
      <c r="N18" s="6"/>
      <c r="O18" s="18">
        <v>64</v>
      </c>
      <c r="P18" s="18"/>
      <c r="Q18" s="19">
        <v>96</v>
      </c>
      <c r="R18" s="19"/>
      <c r="S18" s="19">
        <v>51</v>
      </c>
      <c r="T18" s="19"/>
      <c r="U18" s="19">
        <v>23</v>
      </c>
      <c r="V18" s="18">
        <v>510</v>
      </c>
      <c r="W18" s="6"/>
      <c r="X18" s="6"/>
      <c r="Y18" s="6"/>
      <c r="Z18" s="6"/>
      <c r="AA18" s="6"/>
      <c r="AB18" s="6"/>
      <c r="AC18" s="6"/>
      <c r="AD18" s="6"/>
    </row>
    <row r="19" spans="1:30" ht="15.75">
      <c r="A19" s="20" t="s">
        <v>15</v>
      </c>
      <c r="B19" s="17">
        <v>66604</v>
      </c>
      <c r="C19" s="17">
        <v>11593</v>
      </c>
      <c r="D19" s="17"/>
      <c r="E19" s="17">
        <v>30223</v>
      </c>
      <c r="F19" s="17"/>
      <c r="G19" s="17">
        <v>2176</v>
      </c>
      <c r="H19" s="17"/>
      <c r="I19" s="17">
        <v>17478</v>
      </c>
      <c r="J19" s="17"/>
      <c r="K19" s="17">
        <v>425</v>
      </c>
      <c r="L19" s="17"/>
      <c r="M19" s="17">
        <v>208</v>
      </c>
      <c r="N19" s="6"/>
      <c r="O19" s="18">
        <v>267</v>
      </c>
      <c r="P19" s="18"/>
      <c r="Q19" s="19">
        <v>746</v>
      </c>
      <c r="R19" s="19"/>
      <c r="S19" s="19">
        <v>1363</v>
      </c>
      <c r="T19" s="19"/>
      <c r="U19" s="19">
        <v>75</v>
      </c>
      <c r="V19" s="18">
        <v>2050</v>
      </c>
      <c r="W19" s="6"/>
      <c r="X19" s="6"/>
      <c r="Y19" s="6"/>
      <c r="Z19" s="6"/>
      <c r="AA19" s="6"/>
      <c r="AB19" s="6"/>
      <c r="AC19" s="6"/>
      <c r="AD19" s="6"/>
    </row>
    <row r="20" spans="1:30" ht="15.75">
      <c r="A20" s="20" t="s">
        <v>16</v>
      </c>
      <c r="B20" s="17">
        <v>22247</v>
      </c>
      <c r="C20" s="17">
        <v>4182</v>
      </c>
      <c r="D20" s="17"/>
      <c r="E20" s="17">
        <v>11257</v>
      </c>
      <c r="F20" s="17"/>
      <c r="G20" s="17">
        <v>1143</v>
      </c>
      <c r="H20" s="17"/>
      <c r="I20" s="17">
        <v>4287</v>
      </c>
      <c r="J20" s="17"/>
      <c r="K20" s="17">
        <v>355</v>
      </c>
      <c r="L20" s="17"/>
      <c r="M20" s="17">
        <v>55</v>
      </c>
      <c r="N20" s="6"/>
      <c r="O20" s="18">
        <v>117</v>
      </c>
      <c r="P20" s="18"/>
      <c r="Q20" s="19">
        <v>139</v>
      </c>
      <c r="R20" s="19"/>
      <c r="S20" s="19">
        <v>120</v>
      </c>
      <c r="T20" s="19"/>
      <c r="U20" s="19">
        <v>18</v>
      </c>
      <c r="V20" s="18">
        <v>574</v>
      </c>
      <c r="W20" s="6"/>
      <c r="X20" s="6"/>
      <c r="Y20" s="6"/>
      <c r="Z20" s="6"/>
      <c r="AA20" s="6"/>
      <c r="AB20" s="6"/>
      <c r="AC20" s="6"/>
      <c r="AD20" s="6"/>
    </row>
    <row r="21" spans="1:30" ht="15.75">
      <c r="A21" s="20" t="s">
        <v>17</v>
      </c>
      <c r="B21" s="17">
        <v>25749</v>
      </c>
      <c r="C21" s="17">
        <v>5230</v>
      </c>
      <c r="D21" s="17"/>
      <c r="E21" s="17">
        <v>12850</v>
      </c>
      <c r="F21" s="17"/>
      <c r="G21" s="17">
        <v>1353</v>
      </c>
      <c r="H21" s="17"/>
      <c r="I21" s="17">
        <v>4593</v>
      </c>
      <c r="J21" s="17"/>
      <c r="K21" s="17">
        <v>228</v>
      </c>
      <c r="L21" s="17"/>
      <c r="M21" s="17">
        <v>72</v>
      </c>
      <c r="N21" s="6"/>
      <c r="O21" s="18">
        <v>123</v>
      </c>
      <c r="P21" s="18"/>
      <c r="Q21" s="19">
        <v>228</v>
      </c>
      <c r="R21" s="19"/>
      <c r="S21" s="19">
        <v>187</v>
      </c>
      <c r="T21" s="19"/>
      <c r="U21" s="19">
        <v>38</v>
      </c>
      <c r="V21" s="18">
        <v>847</v>
      </c>
      <c r="W21" s="6"/>
      <c r="X21" s="6"/>
      <c r="Y21" s="6"/>
      <c r="Z21" s="6"/>
      <c r="AA21" s="6"/>
      <c r="AB21" s="6"/>
      <c r="AC21" s="6"/>
      <c r="AD21" s="6"/>
    </row>
    <row r="22" spans="1:30" ht="15.75">
      <c r="A22" s="20" t="s">
        <v>18</v>
      </c>
      <c r="B22" s="17">
        <v>38493</v>
      </c>
      <c r="C22" s="17">
        <v>8082</v>
      </c>
      <c r="D22" s="17"/>
      <c r="E22" s="17">
        <v>20720</v>
      </c>
      <c r="F22" s="17"/>
      <c r="G22" s="17">
        <v>2149</v>
      </c>
      <c r="H22" s="17"/>
      <c r="I22" s="17">
        <v>5747</v>
      </c>
      <c r="J22" s="17"/>
      <c r="K22" s="17">
        <v>341</v>
      </c>
      <c r="L22" s="17"/>
      <c r="M22" s="17">
        <v>107</v>
      </c>
      <c r="N22" s="6"/>
      <c r="O22" s="18">
        <v>221</v>
      </c>
      <c r="P22" s="18"/>
      <c r="Q22" s="19">
        <v>170</v>
      </c>
      <c r="R22" s="19"/>
      <c r="S22" s="19">
        <v>241</v>
      </c>
      <c r="T22" s="19"/>
      <c r="U22" s="19">
        <v>32</v>
      </c>
      <c r="V22" s="18">
        <v>683</v>
      </c>
      <c r="W22" s="6"/>
      <c r="X22" s="6"/>
      <c r="Y22" s="6"/>
      <c r="Z22" s="6"/>
      <c r="AA22" s="6"/>
      <c r="AB22" s="6"/>
      <c r="AC22" s="6"/>
      <c r="AD22" s="6"/>
    </row>
    <row r="23" spans="1:30" ht="15.75">
      <c r="A23" s="20" t="s">
        <v>19</v>
      </c>
      <c r="B23" s="17">
        <v>26116</v>
      </c>
      <c r="C23" s="17">
        <v>4471</v>
      </c>
      <c r="D23" s="17"/>
      <c r="E23" s="17">
        <v>15257</v>
      </c>
      <c r="F23" s="17"/>
      <c r="G23" s="17">
        <v>1141</v>
      </c>
      <c r="H23" s="17"/>
      <c r="I23" s="17">
        <v>4018</v>
      </c>
      <c r="J23" s="17"/>
      <c r="K23" s="17">
        <v>216</v>
      </c>
      <c r="L23" s="17"/>
      <c r="M23" s="17">
        <v>68</v>
      </c>
      <c r="N23" s="6"/>
      <c r="O23" s="18">
        <v>89</v>
      </c>
      <c r="P23" s="18"/>
      <c r="Q23" s="19">
        <v>183</v>
      </c>
      <c r="R23" s="19"/>
      <c r="S23" s="19">
        <v>148</v>
      </c>
      <c r="T23" s="19"/>
      <c r="U23" s="19">
        <v>9</v>
      </c>
      <c r="V23" s="18">
        <v>516</v>
      </c>
      <c r="W23" s="6"/>
      <c r="X23" s="6"/>
      <c r="Y23" s="6"/>
      <c r="Z23" s="6"/>
      <c r="AA23" s="6"/>
      <c r="AB23" s="6"/>
      <c r="AC23" s="6"/>
      <c r="AD23" s="6"/>
    </row>
    <row r="24" spans="1:30" ht="15.75">
      <c r="A24" s="20" t="s">
        <v>20</v>
      </c>
      <c r="B24" s="17">
        <v>14582</v>
      </c>
      <c r="C24" s="17">
        <v>2421</v>
      </c>
      <c r="D24" s="17"/>
      <c r="E24" s="17">
        <v>8028</v>
      </c>
      <c r="F24" s="17"/>
      <c r="G24" s="17">
        <v>648</v>
      </c>
      <c r="H24" s="17"/>
      <c r="I24" s="17">
        <v>2597</v>
      </c>
      <c r="J24" s="17"/>
      <c r="K24" s="17">
        <v>115</v>
      </c>
      <c r="L24" s="17"/>
      <c r="M24" s="17">
        <v>40</v>
      </c>
      <c r="N24" s="6"/>
      <c r="O24" s="18">
        <v>74</v>
      </c>
      <c r="P24" s="18"/>
      <c r="Q24" s="19">
        <v>225</v>
      </c>
      <c r="R24" s="19"/>
      <c r="S24" s="19">
        <v>108</v>
      </c>
      <c r="T24" s="19"/>
      <c r="U24" s="19">
        <v>23</v>
      </c>
      <c r="V24" s="18">
        <v>303</v>
      </c>
      <c r="W24" s="6"/>
      <c r="X24" s="6"/>
      <c r="Y24" s="6"/>
      <c r="Z24" s="6"/>
      <c r="AA24" s="6"/>
      <c r="AB24" s="6"/>
      <c r="AC24" s="6"/>
      <c r="AD24" s="6"/>
    </row>
    <row r="25" spans="1:30" ht="15.75">
      <c r="A25" s="20" t="s">
        <v>21</v>
      </c>
      <c r="B25" s="17">
        <v>23650</v>
      </c>
      <c r="C25" s="17">
        <v>3368</v>
      </c>
      <c r="D25" s="17"/>
      <c r="E25" s="17">
        <v>15607</v>
      </c>
      <c r="F25" s="17"/>
      <c r="G25" s="17">
        <v>1506</v>
      </c>
      <c r="H25" s="17"/>
      <c r="I25" s="17">
        <v>1550</v>
      </c>
      <c r="J25" s="17"/>
      <c r="K25" s="17">
        <v>151</v>
      </c>
      <c r="L25" s="17"/>
      <c r="M25" s="17">
        <v>100</v>
      </c>
      <c r="N25" s="6"/>
      <c r="O25" s="18">
        <v>130</v>
      </c>
      <c r="P25" s="18"/>
      <c r="Q25" s="19">
        <v>145</v>
      </c>
      <c r="R25" s="19"/>
      <c r="S25" s="19">
        <v>137</v>
      </c>
      <c r="T25" s="19"/>
      <c r="U25" s="19">
        <v>18</v>
      </c>
      <c r="V25" s="18">
        <v>938</v>
      </c>
      <c r="W25" s="6"/>
      <c r="X25" s="6"/>
      <c r="Y25" s="6"/>
      <c r="Z25" s="6"/>
      <c r="AA25" s="6"/>
      <c r="AB25" s="6"/>
      <c r="AC25" s="6"/>
      <c r="AD25" s="6"/>
    </row>
    <row r="26" spans="1:30" ht="15.75">
      <c r="A26" s="20" t="s">
        <v>22</v>
      </c>
      <c r="B26" s="17">
        <v>23040</v>
      </c>
      <c r="C26" s="17">
        <v>6180</v>
      </c>
      <c r="D26" s="17"/>
      <c r="E26" s="17">
        <v>10647</v>
      </c>
      <c r="F26" s="17"/>
      <c r="G26" s="17">
        <v>1348</v>
      </c>
      <c r="H26" s="17"/>
      <c r="I26" s="17">
        <v>3091</v>
      </c>
      <c r="J26" s="17"/>
      <c r="K26" s="17">
        <v>160</v>
      </c>
      <c r="L26" s="17"/>
      <c r="M26" s="17">
        <v>82</v>
      </c>
      <c r="N26" s="6"/>
      <c r="O26" s="18">
        <v>234</v>
      </c>
      <c r="P26" s="18"/>
      <c r="Q26" s="19">
        <v>454</v>
      </c>
      <c r="R26" s="19"/>
      <c r="S26" s="19">
        <v>274</v>
      </c>
      <c r="T26" s="19"/>
      <c r="U26" s="19">
        <v>30</v>
      </c>
      <c r="V26" s="18">
        <v>540</v>
      </c>
      <c r="W26" s="6"/>
      <c r="X26" s="6"/>
      <c r="Y26" s="6"/>
      <c r="Z26" s="6"/>
      <c r="AA26" s="6"/>
      <c r="AB26" s="6"/>
      <c r="AC26" s="6"/>
      <c r="AD26" s="6"/>
    </row>
    <row r="27" spans="1:30" ht="15.75">
      <c r="A27" s="20" t="s">
        <v>23</v>
      </c>
      <c r="B27" s="17">
        <v>14450</v>
      </c>
      <c r="C27" s="17">
        <v>3352</v>
      </c>
      <c r="D27" s="17"/>
      <c r="E27" s="17">
        <v>7152</v>
      </c>
      <c r="F27" s="17"/>
      <c r="G27" s="17">
        <v>699</v>
      </c>
      <c r="H27" s="17"/>
      <c r="I27" s="17">
        <v>2393</v>
      </c>
      <c r="J27" s="17"/>
      <c r="K27" s="17">
        <v>116</v>
      </c>
      <c r="L27" s="17"/>
      <c r="M27" s="17">
        <v>35</v>
      </c>
      <c r="N27" s="6"/>
      <c r="O27" s="18">
        <v>69</v>
      </c>
      <c r="P27" s="18"/>
      <c r="Q27" s="19">
        <v>208</v>
      </c>
      <c r="R27" s="19"/>
      <c r="S27" s="19">
        <v>170</v>
      </c>
      <c r="T27" s="19"/>
      <c r="U27" s="19">
        <v>11</v>
      </c>
      <c r="V27" s="18">
        <v>245</v>
      </c>
      <c r="W27" s="6"/>
      <c r="X27" s="6"/>
      <c r="Y27" s="6"/>
      <c r="Z27" s="6"/>
      <c r="AA27" s="6"/>
      <c r="AB27" s="6"/>
      <c r="AC27" s="6"/>
      <c r="AD27" s="6"/>
    </row>
    <row r="28" spans="1:30" ht="15.75">
      <c r="A28" s="20" t="s">
        <v>24</v>
      </c>
      <c r="B28" s="17">
        <v>15492</v>
      </c>
      <c r="C28" s="17">
        <v>2767</v>
      </c>
      <c r="D28" s="17"/>
      <c r="E28" s="17">
        <v>8470</v>
      </c>
      <c r="F28" s="17"/>
      <c r="G28" s="17">
        <v>669</v>
      </c>
      <c r="H28" s="17"/>
      <c r="I28" s="17">
        <v>2320</v>
      </c>
      <c r="J28" s="17"/>
      <c r="K28" s="17">
        <v>134</v>
      </c>
      <c r="L28" s="17"/>
      <c r="M28" s="17">
        <v>54</v>
      </c>
      <c r="N28" s="6"/>
      <c r="O28" s="18">
        <v>143</v>
      </c>
      <c r="P28" s="18"/>
      <c r="Q28" s="19">
        <v>220</v>
      </c>
      <c r="R28" s="19"/>
      <c r="S28" s="19">
        <v>111</v>
      </c>
      <c r="T28" s="19"/>
      <c r="U28" s="19">
        <v>24</v>
      </c>
      <c r="V28" s="18">
        <v>580</v>
      </c>
      <c r="W28" s="6"/>
      <c r="X28" s="6"/>
      <c r="Y28" s="6"/>
      <c r="Z28" s="6"/>
      <c r="AA28" s="6"/>
      <c r="AB28" s="6"/>
      <c r="AC28" s="6"/>
      <c r="AD28" s="6"/>
    </row>
    <row r="29" spans="1:30" ht="15.75">
      <c r="A29" s="20" t="s">
        <v>25</v>
      </c>
      <c r="B29" s="17">
        <v>77348</v>
      </c>
      <c r="C29" s="17">
        <v>17918</v>
      </c>
      <c r="D29" s="17"/>
      <c r="E29" s="17">
        <v>40789</v>
      </c>
      <c r="F29" s="17"/>
      <c r="G29" s="17">
        <v>3500</v>
      </c>
      <c r="H29" s="17"/>
      <c r="I29" s="17">
        <v>10671</v>
      </c>
      <c r="J29" s="17"/>
      <c r="K29" s="17">
        <v>1015</v>
      </c>
      <c r="L29" s="17"/>
      <c r="M29" s="17">
        <v>176</v>
      </c>
      <c r="N29" s="6"/>
      <c r="O29" s="18">
        <v>461</v>
      </c>
      <c r="P29" s="18"/>
      <c r="Q29" s="19">
        <v>729</v>
      </c>
      <c r="R29" s="19"/>
      <c r="S29" s="19">
        <v>688</v>
      </c>
      <c r="T29" s="19"/>
      <c r="U29" s="19">
        <v>78</v>
      </c>
      <c r="V29" s="18">
        <v>1323</v>
      </c>
      <c r="W29" s="6"/>
      <c r="X29" s="6"/>
      <c r="Y29" s="6"/>
      <c r="Z29" s="6"/>
      <c r="AA29" s="6"/>
      <c r="AB29" s="6"/>
      <c r="AC29" s="6"/>
      <c r="AD29" s="6"/>
    </row>
    <row r="30" spans="1:30" ht="15.75">
      <c r="A30" s="20" t="s">
        <v>26</v>
      </c>
      <c r="B30" s="17">
        <v>301921</v>
      </c>
      <c r="C30" s="17">
        <v>80215</v>
      </c>
      <c r="D30" s="17"/>
      <c r="E30" s="17">
        <v>117656</v>
      </c>
      <c r="F30" s="17"/>
      <c r="G30" s="17">
        <v>12721</v>
      </c>
      <c r="H30" s="17"/>
      <c r="I30" s="17">
        <v>68702</v>
      </c>
      <c r="J30" s="17"/>
      <c r="K30" s="17">
        <v>4791</v>
      </c>
      <c r="L30" s="17"/>
      <c r="M30" s="17">
        <v>919</v>
      </c>
      <c r="N30" s="6"/>
      <c r="O30" s="18">
        <v>1634</v>
      </c>
      <c r="P30" s="18"/>
      <c r="Q30" s="19">
        <v>1831</v>
      </c>
      <c r="R30" s="19"/>
      <c r="S30" s="19">
        <v>5145</v>
      </c>
      <c r="T30" s="19"/>
      <c r="U30" s="19">
        <v>352</v>
      </c>
      <c r="V30" s="18">
        <v>7955</v>
      </c>
      <c r="W30" s="6"/>
      <c r="X30" s="6"/>
      <c r="Y30" s="6"/>
      <c r="Z30" s="6"/>
      <c r="AA30" s="6"/>
      <c r="AB30" s="6"/>
      <c r="AC30" s="6"/>
      <c r="AD30" s="6"/>
    </row>
    <row r="31" spans="1:30" ht="15.75">
      <c r="A31" s="20" t="s">
        <v>27</v>
      </c>
      <c r="B31" s="17">
        <v>14686</v>
      </c>
      <c r="C31" s="17">
        <v>1729</v>
      </c>
      <c r="D31" s="17"/>
      <c r="E31" s="17">
        <v>9328</v>
      </c>
      <c r="F31" s="17"/>
      <c r="G31" s="17">
        <v>1222</v>
      </c>
      <c r="H31" s="17"/>
      <c r="I31" s="17">
        <v>1183</v>
      </c>
      <c r="J31" s="17"/>
      <c r="K31" s="17">
        <v>103</v>
      </c>
      <c r="L31" s="17"/>
      <c r="M31" s="17">
        <v>56</v>
      </c>
      <c r="N31" s="6"/>
      <c r="O31" s="18">
        <v>14</v>
      </c>
      <c r="P31" s="18"/>
      <c r="Q31" s="19">
        <v>108</v>
      </c>
      <c r="R31" s="19"/>
      <c r="S31" s="19">
        <v>65</v>
      </c>
      <c r="T31" s="19"/>
      <c r="U31" s="19">
        <v>99</v>
      </c>
      <c r="V31" s="18">
        <v>779</v>
      </c>
      <c r="W31" s="6"/>
      <c r="X31" s="6"/>
      <c r="Y31" s="6"/>
      <c r="Z31" s="6"/>
      <c r="AA31" s="6"/>
      <c r="AB31" s="6"/>
      <c r="AC31" s="6"/>
      <c r="AD31" s="6"/>
    </row>
    <row r="32" spans="1:30" ht="15.75">
      <c r="A32" s="20" t="s">
        <v>28</v>
      </c>
      <c r="B32" s="17">
        <v>12619</v>
      </c>
      <c r="C32" s="17">
        <v>1958</v>
      </c>
      <c r="D32" s="17"/>
      <c r="E32" s="17">
        <v>8032</v>
      </c>
      <c r="F32" s="17"/>
      <c r="G32" s="17">
        <v>596</v>
      </c>
      <c r="H32" s="17"/>
      <c r="I32" s="17">
        <v>993</v>
      </c>
      <c r="J32" s="17"/>
      <c r="K32" s="17">
        <v>105</v>
      </c>
      <c r="L32" s="17"/>
      <c r="M32" s="17">
        <v>56</v>
      </c>
      <c r="N32" s="6"/>
      <c r="O32" s="18">
        <v>56</v>
      </c>
      <c r="P32" s="18"/>
      <c r="Q32" s="19">
        <v>86</v>
      </c>
      <c r="R32" s="19"/>
      <c r="S32" s="19">
        <v>51</v>
      </c>
      <c r="T32" s="19"/>
      <c r="U32" s="19">
        <v>10</v>
      </c>
      <c r="V32" s="18">
        <v>676</v>
      </c>
      <c r="W32" s="6"/>
      <c r="X32" s="6"/>
      <c r="Y32" s="6"/>
      <c r="Z32" s="6"/>
      <c r="AA32" s="6"/>
      <c r="AB32" s="6"/>
      <c r="AC32" s="6"/>
      <c r="AD32" s="6"/>
    </row>
    <row r="33" spans="1:30" ht="15.75">
      <c r="A33" s="20" t="s">
        <v>29</v>
      </c>
      <c r="B33" s="17">
        <v>16067</v>
      </c>
      <c r="C33" s="17">
        <v>2967</v>
      </c>
      <c r="D33" s="17"/>
      <c r="E33" s="17">
        <v>8305</v>
      </c>
      <c r="F33" s="17"/>
      <c r="G33" s="17">
        <v>707</v>
      </c>
      <c r="H33" s="17"/>
      <c r="I33" s="17">
        <v>3301</v>
      </c>
      <c r="J33" s="17"/>
      <c r="K33" s="17">
        <v>146</v>
      </c>
      <c r="L33" s="17"/>
      <c r="M33" s="17">
        <v>49</v>
      </c>
      <c r="N33" s="6"/>
      <c r="O33" s="18">
        <v>92</v>
      </c>
      <c r="P33" s="18"/>
      <c r="Q33" s="19">
        <v>61</v>
      </c>
      <c r="R33" s="19"/>
      <c r="S33" s="19">
        <v>88</v>
      </c>
      <c r="T33" s="19"/>
      <c r="U33" s="19">
        <v>19</v>
      </c>
      <c r="V33" s="18">
        <v>332</v>
      </c>
      <c r="W33" s="6"/>
      <c r="X33" s="6"/>
      <c r="Y33" s="6"/>
      <c r="Z33" s="6"/>
      <c r="AA33" s="6"/>
      <c r="AB33" s="6"/>
      <c r="AC33" s="6"/>
      <c r="AD33" s="6"/>
    </row>
    <row r="34" spans="1:30" ht="15.75">
      <c r="A34" s="20" t="s">
        <v>30</v>
      </c>
      <c r="B34" s="17">
        <v>18358</v>
      </c>
      <c r="C34" s="17">
        <v>2444</v>
      </c>
      <c r="D34" s="17"/>
      <c r="E34" s="17">
        <v>8621</v>
      </c>
      <c r="F34" s="17"/>
      <c r="G34" s="17">
        <v>967</v>
      </c>
      <c r="H34" s="17"/>
      <c r="I34" s="17">
        <v>5402</v>
      </c>
      <c r="J34" s="17"/>
      <c r="K34" s="17">
        <v>223</v>
      </c>
      <c r="L34" s="17"/>
      <c r="M34" s="17">
        <v>42</v>
      </c>
      <c r="N34" s="6"/>
      <c r="O34" s="18">
        <v>86</v>
      </c>
      <c r="P34" s="18"/>
      <c r="Q34" s="19">
        <v>81</v>
      </c>
      <c r="R34" s="19"/>
      <c r="S34" s="19">
        <v>109</v>
      </c>
      <c r="T34" s="19"/>
      <c r="U34" s="19">
        <v>22</v>
      </c>
      <c r="V34" s="18">
        <v>361</v>
      </c>
      <c r="W34" s="6"/>
      <c r="X34" s="6"/>
      <c r="Y34" s="6"/>
      <c r="Z34" s="6"/>
      <c r="AA34" s="6"/>
      <c r="AB34" s="6"/>
      <c r="AC34" s="6"/>
      <c r="AD34" s="6"/>
    </row>
    <row r="35" spans="1:30" ht="15.75">
      <c r="A35" s="20" t="s">
        <v>31</v>
      </c>
      <c r="B35" s="17">
        <v>16170</v>
      </c>
      <c r="C35" s="17">
        <v>3145</v>
      </c>
      <c r="D35" s="17"/>
      <c r="E35" s="17">
        <v>8393</v>
      </c>
      <c r="F35" s="17"/>
      <c r="G35" s="17">
        <v>970</v>
      </c>
      <c r="H35" s="17"/>
      <c r="I35" s="17">
        <v>2625</v>
      </c>
      <c r="J35" s="17"/>
      <c r="K35" s="17">
        <v>186</v>
      </c>
      <c r="L35" s="17"/>
      <c r="M35" s="17">
        <v>38</v>
      </c>
      <c r="N35" s="6"/>
      <c r="O35" s="18">
        <v>164</v>
      </c>
      <c r="P35" s="18"/>
      <c r="Q35" s="19">
        <v>129</v>
      </c>
      <c r="R35" s="19"/>
      <c r="S35" s="19">
        <v>136</v>
      </c>
      <c r="T35" s="19"/>
      <c r="U35" s="19">
        <v>14</v>
      </c>
      <c r="V35" s="18">
        <v>370</v>
      </c>
      <c r="W35" s="6"/>
      <c r="X35" s="6"/>
      <c r="Y35" s="6"/>
      <c r="Z35" s="6"/>
      <c r="AA35" s="6"/>
      <c r="AB35" s="6"/>
      <c r="AC35" s="6"/>
      <c r="AD35" s="6"/>
    </row>
    <row r="36" spans="1:30" ht="15.75">
      <c r="A36" s="20" t="s">
        <v>32</v>
      </c>
      <c r="B36" s="17">
        <v>2907</v>
      </c>
      <c r="C36" s="17">
        <v>532</v>
      </c>
      <c r="D36" s="17"/>
      <c r="E36" s="17">
        <v>1586</v>
      </c>
      <c r="F36" s="17"/>
      <c r="G36" s="17">
        <v>154</v>
      </c>
      <c r="H36" s="17"/>
      <c r="I36" s="17">
        <v>483</v>
      </c>
      <c r="J36" s="17"/>
      <c r="K36" s="17">
        <v>32</v>
      </c>
      <c r="L36" s="17"/>
      <c r="M36" s="17">
        <v>7</v>
      </c>
      <c r="N36" s="6"/>
      <c r="O36" s="18">
        <v>27</v>
      </c>
      <c r="P36" s="18"/>
      <c r="Q36" s="19">
        <v>8</v>
      </c>
      <c r="R36" s="19"/>
      <c r="S36" s="19">
        <v>18</v>
      </c>
      <c r="T36" s="19"/>
      <c r="U36" s="19">
        <v>2</v>
      </c>
      <c r="V36" s="18">
        <v>58</v>
      </c>
      <c r="W36" s="6"/>
      <c r="X36" s="6"/>
      <c r="Y36" s="6"/>
      <c r="Z36" s="6"/>
      <c r="AA36" s="6"/>
      <c r="AB36" s="6"/>
      <c r="AC36" s="6"/>
      <c r="AD36" s="6"/>
    </row>
    <row r="37" spans="1:30" ht="15.75">
      <c r="A37" s="20" t="s">
        <v>33</v>
      </c>
      <c r="B37" s="17">
        <v>20113</v>
      </c>
      <c r="C37" s="17">
        <v>3084</v>
      </c>
      <c r="D37" s="17"/>
      <c r="E37" s="17">
        <v>10742</v>
      </c>
      <c r="F37" s="17"/>
      <c r="G37" s="17">
        <v>1092</v>
      </c>
      <c r="H37" s="17"/>
      <c r="I37" s="17">
        <v>4140</v>
      </c>
      <c r="J37" s="17"/>
      <c r="K37" s="17">
        <v>186</v>
      </c>
      <c r="L37" s="17"/>
      <c r="M37" s="17">
        <v>57</v>
      </c>
      <c r="N37" s="6"/>
      <c r="O37" s="18">
        <v>114</v>
      </c>
      <c r="P37" s="18"/>
      <c r="Q37" s="19">
        <v>97</v>
      </c>
      <c r="R37" s="19"/>
      <c r="S37" s="19">
        <v>94</v>
      </c>
      <c r="T37" s="19"/>
      <c r="U37" s="19">
        <v>23</v>
      </c>
      <c r="V37" s="18">
        <v>484</v>
      </c>
      <c r="W37" s="6"/>
      <c r="X37" s="6"/>
      <c r="Y37" s="6"/>
      <c r="Z37" s="6"/>
      <c r="AA37" s="6"/>
      <c r="AB37" s="6"/>
      <c r="AC37" s="6"/>
      <c r="AD37" s="6"/>
    </row>
    <row r="38" spans="1:30" ht="15.75">
      <c r="A38" s="20" t="s">
        <v>34</v>
      </c>
      <c r="B38" s="17">
        <v>27027</v>
      </c>
      <c r="C38" s="17">
        <v>3813</v>
      </c>
      <c r="D38" s="17"/>
      <c r="E38" s="17">
        <v>16277</v>
      </c>
      <c r="F38" s="17"/>
      <c r="G38" s="17">
        <v>1339</v>
      </c>
      <c r="H38" s="17"/>
      <c r="I38" s="17">
        <v>4414</v>
      </c>
      <c r="J38" s="17"/>
      <c r="K38" s="17">
        <v>179</v>
      </c>
      <c r="L38" s="17"/>
      <c r="M38" s="17">
        <v>91</v>
      </c>
      <c r="N38" s="6"/>
      <c r="O38" s="18">
        <v>74</v>
      </c>
      <c r="P38" s="18"/>
      <c r="Q38" s="19">
        <v>82</v>
      </c>
      <c r="R38" s="19"/>
      <c r="S38" s="19">
        <v>84</v>
      </c>
      <c r="T38" s="19"/>
      <c r="U38" s="19">
        <v>7</v>
      </c>
      <c r="V38" s="18">
        <v>667</v>
      </c>
      <c r="W38" s="6"/>
      <c r="X38" s="6"/>
      <c r="Y38" s="6"/>
      <c r="Z38" s="6"/>
      <c r="AA38" s="6"/>
      <c r="AB38" s="6"/>
      <c r="AC38" s="6"/>
      <c r="AD38" s="6"/>
    </row>
    <row r="39" spans="1:30" ht="15.75">
      <c r="A39" s="20" t="s">
        <v>35</v>
      </c>
      <c r="B39" s="17">
        <v>9347</v>
      </c>
      <c r="C39" s="17">
        <v>1325</v>
      </c>
      <c r="D39" s="17"/>
      <c r="E39" s="17">
        <v>5384</v>
      </c>
      <c r="F39" s="17"/>
      <c r="G39" s="17">
        <v>439</v>
      </c>
      <c r="H39" s="17"/>
      <c r="I39" s="17">
        <v>1562</v>
      </c>
      <c r="J39" s="17"/>
      <c r="K39" s="17">
        <v>86</v>
      </c>
      <c r="L39" s="17"/>
      <c r="M39" s="17">
        <v>24</v>
      </c>
      <c r="N39" s="6"/>
      <c r="O39" s="18">
        <v>47</v>
      </c>
      <c r="P39" s="18"/>
      <c r="Q39" s="19">
        <v>27</v>
      </c>
      <c r="R39" s="19"/>
      <c r="S39" s="19">
        <v>45</v>
      </c>
      <c r="T39" s="19"/>
      <c r="U39" s="19">
        <v>11</v>
      </c>
      <c r="V39" s="18">
        <v>397</v>
      </c>
      <c r="W39" s="6"/>
      <c r="X39" s="6"/>
      <c r="Y39" s="6"/>
      <c r="Z39" s="6"/>
      <c r="AA39" s="6"/>
      <c r="AB39" s="6"/>
      <c r="AC39" s="6"/>
      <c r="AD39" s="6"/>
    </row>
    <row r="40" spans="1:30" ht="15.75">
      <c r="A40" s="20" t="s">
        <v>36</v>
      </c>
      <c r="B40" s="17">
        <v>20320</v>
      </c>
      <c r="C40" s="17">
        <v>3510</v>
      </c>
      <c r="D40" s="17"/>
      <c r="E40" s="17">
        <v>7998</v>
      </c>
      <c r="F40" s="17"/>
      <c r="G40" s="17">
        <v>759</v>
      </c>
      <c r="H40" s="17"/>
      <c r="I40" s="17">
        <v>7066</v>
      </c>
      <c r="J40" s="17"/>
      <c r="K40" s="17">
        <v>167</v>
      </c>
      <c r="L40" s="17"/>
      <c r="M40" s="17">
        <v>46</v>
      </c>
      <c r="N40" s="6"/>
      <c r="O40" s="18">
        <v>140</v>
      </c>
      <c r="P40" s="18"/>
      <c r="Q40" s="19">
        <v>140</v>
      </c>
      <c r="R40" s="19"/>
      <c r="S40" s="19">
        <v>141</v>
      </c>
      <c r="T40" s="19"/>
      <c r="U40" s="19">
        <v>19</v>
      </c>
      <c r="V40" s="18">
        <v>334</v>
      </c>
      <c r="W40" s="6"/>
      <c r="X40" s="6"/>
      <c r="Y40" s="6"/>
      <c r="Z40" s="6"/>
      <c r="AA40" s="6"/>
      <c r="AB40" s="6"/>
      <c r="AC40" s="6"/>
      <c r="AD40" s="6"/>
    </row>
    <row r="41" spans="1:30" ht="15.75">
      <c r="A41" s="20" t="s">
        <v>37</v>
      </c>
      <c r="B41" s="17">
        <v>20035</v>
      </c>
      <c r="C41" s="17">
        <v>4037</v>
      </c>
      <c r="D41" s="17"/>
      <c r="E41" s="17">
        <v>9387</v>
      </c>
      <c r="F41" s="17"/>
      <c r="G41" s="17">
        <v>1006</v>
      </c>
      <c r="H41" s="17"/>
      <c r="I41" s="17">
        <v>4493</v>
      </c>
      <c r="J41" s="17"/>
      <c r="K41" s="17">
        <v>236</v>
      </c>
      <c r="L41" s="17"/>
      <c r="M41" s="17">
        <v>60</v>
      </c>
      <c r="N41" s="6"/>
      <c r="O41" s="18">
        <v>113</v>
      </c>
      <c r="P41" s="18"/>
      <c r="Q41" s="19">
        <v>164</v>
      </c>
      <c r="R41" s="19"/>
      <c r="S41" s="19">
        <v>169</v>
      </c>
      <c r="T41" s="19"/>
      <c r="U41" s="19">
        <v>18</v>
      </c>
      <c r="V41" s="18">
        <v>352</v>
      </c>
      <c r="W41" s="6"/>
      <c r="X41" s="6"/>
      <c r="Y41" s="6"/>
      <c r="Z41" s="6"/>
      <c r="AA41" s="6"/>
      <c r="AB41" s="6"/>
      <c r="AC41" s="6"/>
      <c r="AD41" s="6"/>
    </row>
    <row r="42" spans="1:30" ht="15.75">
      <c r="A42" s="20" t="s">
        <v>38</v>
      </c>
      <c r="B42" s="17">
        <v>236691</v>
      </c>
      <c r="C42" s="17">
        <v>55849</v>
      </c>
      <c r="D42" s="17"/>
      <c r="E42" s="17">
        <v>72885</v>
      </c>
      <c r="F42" s="17"/>
      <c r="G42" s="17">
        <v>8225</v>
      </c>
      <c r="H42" s="17"/>
      <c r="I42" s="17">
        <v>87967</v>
      </c>
      <c r="J42" s="17"/>
      <c r="K42" s="17">
        <v>1820</v>
      </c>
      <c r="L42" s="17"/>
      <c r="M42" s="17">
        <v>607</v>
      </c>
      <c r="N42" s="6"/>
      <c r="O42" s="18">
        <v>1163</v>
      </c>
      <c r="P42" s="18"/>
      <c r="Q42" s="19">
        <v>1929</v>
      </c>
      <c r="R42" s="19"/>
      <c r="S42" s="19">
        <v>2485</v>
      </c>
      <c r="T42" s="19"/>
      <c r="U42" s="19">
        <v>269</v>
      </c>
      <c r="V42" s="18">
        <v>3492</v>
      </c>
      <c r="W42" s="6"/>
      <c r="X42" s="6"/>
      <c r="Y42" s="6"/>
      <c r="Z42" s="6"/>
      <c r="AA42" s="6"/>
      <c r="AB42" s="6"/>
      <c r="AC42" s="6"/>
      <c r="AD42" s="6"/>
    </row>
    <row r="43" spans="1:30" ht="15.75">
      <c r="A43" s="20" t="s">
        <v>39</v>
      </c>
      <c r="B43" s="17">
        <v>17640</v>
      </c>
      <c r="C43" s="17">
        <v>3251</v>
      </c>
      <c r="D43" s="17"/>
      <c r="E43" s="17">
        <v>8418</v>
      </c>
      <c r="F43" s="17"/>
      <c r="G43" s="17">
        <v>867</v>
      </c>
      <c r="H43" s="17"/>
      <c r="I43" s="17">
        <v>3573</v>
      </c>
      <c r="J43" s="17"/>
      <c r="K43" s="17">
        <v>153</v>
      </c>
      <c r="L43" s="17"/>
      <c r="M43" s="17">
        <v>66</v>
      </c>
      <c r="N43" s="6"/>
      <c r="O43" s="18">
        <v>93</v>
      </c>
      <c r="P43" s="18"/>
      <c r="Q43" s="19">
        <v>65</v>
      </c>
      <c r="R43" s="19"/>
      <c r="S43" s="19">
        <v>95</v>
      </c>
      <c r="T43" s="19"/>
      <c r="U43" s="19">
        <v>24</v>
      </c>
      <c r="V43" s="18">
        <v>1035</v>
      </c>
      <c r="W43" s="6"/>
      <c r="X43" s="6"/>
      <c r="Y43" s="6"/>
      <c r="Z43" s="6"/>
      <c r="AA43" s="6"/>
      <c r="AB43" s="6"/>
      <c r="AC43" s="6"/>
      <c r="AD43" s="6"/>
    </row>
    <row r="44" spans="1:30" ht="15.75">
      <c r="A44" s="20" t="s">
        <v>40</v>
      </c>
      <c r="B44" s="17">
        <v>384408</v>
      </c>
      <c r="C44" s="17">
        <v>95539</v>
      </c>
      <c r="D44" s="17"/>
      <c r="E44" s="17">
        <v>217888</v>
      </c>
      <c r="F44" s="17"/>
      <c r="G44" s="17">
        <v>14897</v>
      </c>
      <c r="H44" s="17"/>
      <c r="I44" s="17">
        <v>35860</v>
      </c>
      <c r="J44" s="17"/>
      <c r="K44" s="17">
        <v>5574</v>
      </c>
      <c r="L44" s="17"/>
      <c r="M44" s="17">
        <v>1168</v>
      </c>
      <c r="N44" s="6"/>
      <c r="O44" s="18">
        <v>1434</v>
      </c>
      <c r="P44" s="18"/>
      <c r="Q44" s="19">
        <v>1572</v>
      </c>
      <c r="R44" s="19"/>
      <c r="S44" s="19">
        <v>4326</v>
      </c>
      <c r="T44" s="19"/>
      <c r="U44" s="19">
        <v>253</v>
      </c>
      <c r="V44" s="18">
        <v>5897</v>
      </c>
      <c r="W44" s="6"/>
      <c r="X44" s="6"/>
      <c r="Y44" s="6"/>
      <c r="Z44" s="6"/>
      <c r="AA44" s="6"/>
      <c r="AB44" s="6"/>
      <c r="AC44" s="6"/>
      <c r="AD44" s="6"/>
    </row>
    <row r="45" spans="1:30" ht="15.75">
      <c r="A45" s="20" t="s">
        <v>41</v>
      </c>
      <c r="B45" s="17">
        <v>67165</v>
      </c>
      <c r="C45" s="17">
        <v>12113</v>
      </c>
      <c r="D45" s="17"/>
      <c r="E45" s="17">
        <v>29265</v>
      </c>
      <c r="F45" s="17"/>
      <c r="G45" s="17">
        <v>2740</v>
      </c>
      <c r="H45" s="17"/>
      <c r="I45" s="17">
        <v>18278</v>
      </c>
      <c r="J45" s="17"/>
      <c r="K45" s="17">
        <v>916</v>
      </c>
      <c r="L45" s="17"/>
      <c r="M45" s="17">
        <v>193</v>
      </c>
      <c r="N45" s="6"/>
      <c r="O45" s="18">
        <v>401</v>
      </c>
      <c r="P45" s="18"/>
      <c r="Q45" s="19">
        <v>210</v>
      </c>
      <c r="R45" s="19"/>
      <c r="S45" s="19">
        <v>853</v>
      </c>
      <c r="T45" s="19"/>
      <c r="U45" s="19">
        <v>54</v>
      </c>
      <c r="V45" s="18">
        <v>2142</v>
      </c>
      <c r="W45" s="6"/>
      <c r="X45" s="6"/>
      <c r="Y45" s="6"/>
      <c r="Z45" s="6"/>
      <c r="AA45" s="6"/>
      <c r="AB45" s="6"/>
      <c r="AC45" s="6"/>
      <c r="AD45" s="6"/>
    </row>
    <row r="46" spans="1:30" ht="15.75">
      <c r="A46" s="20" t="s">
        <v>42</v>
      </c>
      <c r="B46" s="17">
        <v>71580</v>
      </c>
      <c r="C46" s="17">
        <v>13143</v>
      </c>
      <c r="D46" s="17"/>
      <c r="E46" s="17">
        <v>36441</v>
      </c>
      <c r="F46" s="17"/>
      <c r="G46" s="17">
        <v>3745</v>
      </c>
      <c r="H46" s="17"/>
      <c r="I46" s="17">
        <v>14274</v>
      </c>
      <c r="J46" s="17"/>
      <c r="K46" s="17">
        <v>940</v>
      </c>
      <c r="L46" s="17"/>
      <c r="M46" s="17">
        <v>243</v>
      </c>
      <c r="N46" s="6"/>
      <c r="O46" s="18">
        <v>358</v>
      </c>
      <c r="P46" s="18"/>
      <c r="Q46" s="19">
        <v>251</v>
      </c>
      <c r="R46" s="19"/>
      <c r="S46" s="19">
        <v>576</v>
      </c>
      <c r="T46" s="19"/>
      <c r="U46" s="19">
        <v>67</v>
      </c>
      <c r="V46" s="18">
        <v>1542</v>
      </c>
      <c r="W46" s="6"/>
      <c r="X46" s="6"/>
      <c r="Y46" s="6"/>
      <c r="Z46" s="6"/>
      <c r="AA46" s="6"/>
      <c r="AB46" s="6"/>
      <c r="AC46" s="6"/>
      <c r="AD46" s="6"/>
    </row>
    <row r="47" spans="1:30" ht="15.75">
      <c r="A47" s="20" t="s">
        <v>43</v>
      </c>
      <c r="B47" s="17">
        <v>147986</v>
      </c>
      <c r="C47" s="17">
        <v>37064</v>
      </c>
      <c r="D47" s="17"/>
      <c r="E47" s="17">
        <v>67966</v>
      </c>
      <c r="F47" s="17"/>
      <c r="G47" s="17">
        <v>6728</v>
      </c>
      <c r="H47" s="17"/>
      <c r="I47" s="17">
        <v>27459</v>
      </c>
      <c r="J47" s="17"/>
      <c r="K47" s="17">
        <v>1366</v>
      </c>
      <c r="L47" s="17"/>
      <c r="M47" s="17">
        <v>551</v>
      </c>
      <c r="N47" s="6"/>
      <c r="O47" s="18">
        <v>763</v>
      </c>
      <c r="P47" s="18"/>
      <c r="Q47" s="19">
        <v>1239</v>
      </c>
      <c r="R47" s="19"/>
      <c r="S47" s="19">
        <v>2046</v>
      </c>
      <c r="T47" s="19"/>
      <c r="U47" s="19">
        <v>123</v>
      </c>
      <c r="V47" s="18">
        <v>2681</v>
      </c>
      <c r="W47" s="6"/>
      <c r="X47" s="6"/>
      <c r="Y47" s="6"/>
      <c r="Z47" s="6"/>
      <c r="AA47" s="6"/>
      <c r="AB47" s="6"/>
      <c r="AC47" s="6"/>
      <c r="AD47" s="6"/>
    </row>
    <row r="48" spans="1:30" ht="15.75">
      <c r="A48" s="20" t="s">
        <v>44</v>
      </c>
      <c r="B48" s="17">
        <v>34111</v>
      </c>
      <c r="C48" s="17">
        <v>5348</v>
      </c>
      <c r="D48" s="17"/>
      <c r="E48" s="17">
        <v>14170</v>
      </c>
      <c r="F48" s="17"/>
      <c r="G48" s="17">
        <v>1310</v>
      </c>
      <c r="H48" s="17"/>
      <c r="I48" s="17">
        <v>11478</v>
      </c>
      <c r="J48" s="17"/>
      <c r="K48" s="17">
        <v>247</v>
      </c>
      <c r="L48" s="17"/>
      <c r="M48" s="17">
        <v>69</v>
      </c>
      <c r="N48" s="6"/>
      <c r="O48" s="18">
        <v>251</v>
      </c>
      <c r="P48" s="18"/>
      <c r="Q48" s="19">
        <v>297</v>
      </c>
      <c r="R48" s="19"/>
      <c r="S48" s="19">
        <v>164</v>
      </c>
      <c r="T48" s="19"/>
      <c r="U48" s="19">
        <v>23</v>
      </c>
      <c r="V48" s="18">
        <v>754</v>
      </c>
      <c r="W48" s="6"/>
      <c r="X48" s="6"/>
      <c r="Y48" s="6"/>
      <c r="Z48" s="6"/>
      <c r="AA48" s="6"/>
      <c r="AB48" s="6"/>
      <c r="AC48" s="6"/>
      <c r="AD48" s="6"/>
    </row>
    <row r="49" spans="1:30" ht="15.75">
      <c r="A49" s="20" t="s">
        <v>45</v>
      </c>
      <c r="B49" s="17">
        <v>88121</v>
      </c>
      <c r="C49" s="17">
        <v>17383</v>
      </c>
      <c r="D49" s="17"/>
      <c r="E49" s="17">
        <v>49479</v>
      </c>
      <c r="F49" s="17"/>
      <c r="G49" s="17">
        <v>4471</v>
      </c>
      <c r="H49" s="17"/>
      <c r="I49" s="17">
        <v>11914</v>
      </c>
      <c r="J49" s="17"/>
      <c r="K49" s="17">
        <v>1251</v>
      </c>
      <c r="L49" s="17"/>
      <c r="M49" s="17">
        <v>191</v>
      </c>
      <c r="N49" s="6"/>
      <c r="O49" s="18">
        <v>451</v>
      </c>
      <c r="P49" s="18"/>
      <c r="Q49" s="19">
        <v>695</v>
      </c>
      <c r="R49" s="19"/>
      <c r="S49" s="19">
        <v>483</v>
      </c>
      <c r="T49" s="19"/>
      <c r="U49" s="19">
        <v>73</v>
      </c>
      <c r="V49" s="18">
        <v>1730</v>
      </c>
      <c r="W49" s="6"/>
      <c r="X49" s="6"/>
      <c r="Y49" s="6"/>
      <c r="Z49" s="6"/>
      <c r="AA49" s="6"/>
      <c r="AB49" s="6"/>
      <c r="AC49" s="6"/>
      <c r="AD49" s="6"/>
    </row>
    <row r="50" spans="1:30" ht="15.75">
      <c r="A50" s="20" t="s">
        <v>46</v>
      </c>
      <c r="B50" s="17">
        <v>11268</v>
      </c>
      <c r="C50" s="17">
        <v>1505</v>
      </c>
      <c r="D50" s="17"/>
      <c r="E50" s="17">
        <v>4957</v>
      </c>
      <c r="F50" s="17"/>
      <c r="G50" s="17">
        <v>469</v>
      </c>
      <c r="H50" s="17"/>
      <c r="I50" s="17">
        <v>3869</v>
      </c>
      <c r="J50" s="17"/>
      <c r="K50" s="17">
        <v>99</v>
      </c>
      <c r="L50" s="17"/>
      <c r="M50" s="17">
        <v>32</v>
      </c>
      <c r="N50" s="6"/>
      <c r="O50" s="18">
        <v>44</v>
      </c>
      <c r="P50" s="18"/>
      <c r="Q50" s="19">
        <v>46</v>
      </c>
      <c r="R50" s="19"/>
      <c r="S50" s="19">
        <v>63</v>
      </c>
      <c r="T50" s="19"/>
      <c r="U50" s="19">
        <v>8</v>
      </c>
      <c r="V50" s="18">
        <v>176</v>
      </c>
      <c r="W50" s="6"/>
      <c r="X50" s="6"/>
      <c r="Y50" s="6"/>
      <c r="Z50" s="6"/>
      <c r="AA50" s="6"/>
      <c r="AB50" s="6"/>
      <c r="AC50" s="6"/>
      <c r="AD50" s="6"/>
    </row>
    <row r="51" spans="1:30" ht="15.75">
      <c r="A51" s="20" t="s">
        <v>47</v>
      </c>
      <c r="B51" s="17">
        <v>32836</v>
      </c>
      <c r="C51" s="17">
        <v>6584</v>
      </c>
      <c r="D51" s="17"/>
      <c r="E51" s="17">
        <v>15701</v>
      </c>
      <c r="F51" s="17"/>
      <c r="G51" s="17">
        <v>1692</v>
      </c>
      <c r="H51" s="17"/>
      <c r="I51" s="17">
        <v>7111</v>
      </c>
      <c r="J51" s="17"/>
      <c r="K51" s="17">
        <v>284</v>
      </c>
      <c r="L51" s="17"/>
      <c r="M51" s="17">
        <v>125</v>
      </c>
      <c r="N51" s="6"/>
      <c r="O51" s="18">
        <v>172</v>
      </c>
      <c r="P51" s="18"/>
      <c r="Q51" s="19">
        <v>147</v>
      </c>
      <c r="R51" s="19"/>
      <c r="S51" s="19">
        <v>242</v>
      </c>
      <c r="T51" s="19"/>
      <c r="U51" s="19">
        <v>28</v>
      </c>
      <c r="V51" s="18">
        <v>750</v>
      </c>
      <c r="W51" s="6"/>
      <c r="X51" s="6"/>
      <c r="Y51" s="6"/>
      <c r="Z51" s="6"/>
      <c r="AA51" s="6"/>
      <c r="AB51" s="6"/>
      <c r="AC51" s="6"/>
      <c r="AD51" s="6"/>
    </row>
    <row r="52" spans="1:30" ht="15.75">
      <c r="A52" s="20" t="s">
        <v>48</v>
      </c>
      <c r="B52" s="17">
        <v>18099</v>
      </c>
      <c r="C52" s="17">
        <v>3946</v>
      </c>
      <c r="D52" s="17"/>
      <c r="E52" s="17">
        <v>9141</v>
      </c>
      <c r="F52" s="17"/>
      <c r="G52" s="17">
        <v>705</v>
      </c>
      <c r="H52" s="17"/>
      <c r="I52" s="17">
        <v>2824</v>
      </c>
      <c r="J52" s="17"/>
      <c r="K52" s="17">
        <v>175</v>
      </c>
      <c r="L52" s="17"/>
      <c r="M52" s="17">
        <v>66</v>
      </c>
      <c r="N52" s="6"/>
      <c r="O52" s="18">
        <v>219</v>
      </c>
      <c r="P52" s="18"/>
      <c r="Q52" s="19">
        <v>353</v>
      </c>
      <c r="R52" s="19"/>
      <c r="S52" s="19">
        <v>163</v>
      </c>
      <c r="T52" s="19"/>
      <c r="U52" s="19">
        <v>31</v>
      </c>
      <c r="V52" s="18">
        <v>476</v>
      </c>
      <c r="W52" s="6"/>
      <c r="X52" s="6"/>
      <c r="Y52" s="6"/>
      <c r="Z52" s="6"/>
      <c r="AA52" s="6"/>
      <c r="AB52" s="6"/>
      <c r="AC52" s="6"/>
      <c r="AD52" s="6"/>
    </row>
    <row r="53" spans="1:30" ht="15.75">
      <c r="A53" s="20" t="s">
        <v>49</v>
      </c>
      <c r="B53" s="17">
        <v>28961</v>
      </c>
      <c r="C53" s="17">
        <v>4076</v>
      </c>
      <c r="D53" s="17"/>
      <c r="E53" s="17">
        <v>18254</v>
      </c>
      <c r="F53" s="17"/>
      <c r="G53" s="17">
        <v>1744</v>
      </c>
      <c r="H53" s="17"/>
      <c r="I53" s="17">
        <v>3217</v>
      </c>
      <c r="J53" s="17"/>
      <c r="K53" s="17">
        <v>359</v>
      </c>
      <c r="L53" s="17"/>
      <c r="M53" s="17">
        <v>91</v>
      </c>
      <c r="N53" s="6"/>
      <c r="O53" s="18">
        <v>199</v>
      </c>
      <c r="P53" s="18"/>
      <c r="Q53" s="19">
        <v>240</v>
      </c>
      <c r="R53" s="19"/>
      <c r="S53" s="19">
        <v>208</v>
      </c>
      <c r="T53" s="19"/>
      <c r="U53" s="19">
        <v>27</v>
      </c>
      <c r="V53" s="18">
        <v>546</v>
      </c>
      <c r="W53" s="6"/>
      <c r="X53" s="6"/>
      <c r="Y53" s="6"/>
      <c r="Z53" s="6"/>
      <c r="AA53" s="6"/>
      <c r="AB53" s="6"/>
      <c r="AC53" s="6"/>
      <c r="AD53" s="6"/>
    </row>
    <row r="54" spans="1:30" ht="15.75">
      <c r="A54" s="20" t="s">
        <v>50</v>
      </c>
      <c r="B54" s="17">
        <v>55447</v>
      </c>
      <c r="C54" s="17">
        <v>14758</v>
      </c>
      <c r="D54" s="17"/>
      <c r="E54" s="17">
        <v>23957</v>
      </c>
      <c r="F54" s="17"/>
      <c r="G54" s="17">
        <v>3163</v>
      </c>
      <c r="H54" s="17"/>
      <c r="I54" s="17">
        <v>9908</v>
      </c>
      <c r="J54" s="17"/>
      <c r="K54" s="17">
        <v>601</v>
      </c>
      <c r="L54" s="17"/>
      <c r="M54" s="17">
        <v>147</v>
      </c>
      <c r="N54" s="6"/>
      <c r="O54" s="18">
        <v>422</v>
      </c>
      <c r="P54" s="18"/>
      <c r="Q54" s="19">
        <v>512</v>
      </c>
      <c r="R54" s="19"/>
      <c r="S54" s="19">
        <v>733</v>
      </c>
      <c r="T54" s="19"/>
      <c r="U54" s="19">
        <v>62</v>
      </c>
      <c r="V54" s="18">
        <v>1184</v>
      </c>
      <c r="W54" s="6"/>
      <c r="X54" s="6"/>
      <c r="Y54" s="6"/>
      <c r="Z54" s="6"/>
      <c r="AA54" s="6"/>
      <c r="AB54" s="6"/>
      <c r="AC54" s="6"/>
      <c r="AD54" s="6"/>
    </row>
    <row r="55" spans="1:30" ht="15.75">
      <c r="A55" s="20" t="s">
        <v>51</v>
      </c>
      <c r="B55" s="17">
        <v>86551</v>
      </c>
      <c r="C55" s="17">
        <v>20737</v>
      </c>
      <c r="D55" s="17"/>
      <c r="E55" s="17">
        <v>48819</v>
      </c>
      <c r="F55" s="17"/>
      <c r="G55" s="17">
        <v>4206</v>
      </c>
      <c r="H55" s="17"/>
      <c r="I55" s="17">
        <v>7557</v>
      </c>
      <c r="J55" s="17"/>
      <c r="K55" s="17">
        <v>649</v>
      </c>
      <c r="L55" s="17"/>
      <c r="M55" s="17">
        <v>280</v>
      </c>
      <c r="N55" s="6"/>
      <c r="O55" s="18">
        <v>398</v>
      </c>
      <c r="P55" s="18"/>
      <c r="Q55" s="19">
        <v>589</v>
      </c>
      <c r="R55" s="19"/>
      <c r="S55" s="19">
        <v>1317</v>
      </c>
      <c r="T55" s="19"/>
      <c r="U55" s="19">
        <v>72</v>
      </c>
      <c r="V55" s="18">
        <v>1927</v>
      </c>
      <c r="W55" s="6"/>
      <c r="X55" s="6"/>
      <c r="Y55" s="6"/>
      <c r="Z55" s="6"/>
      <c r="AA55" s="6"/>
      <c r="AB55" s="6"/>
      <c r="AC55" s="6"/>
      <c r="AD55" s="6"/>
    </row>
    <row r="56" spans="1:30" ht="15.75">
      <c r="A56" s="20" t="s">
        <v>52</v>
      </c>
      <c r="B56" s="17">
        <v>31348</v>
      </c>
      <c r="C56" s="17">
        <v>6042</v>
      </c>
      <c r="D56" s="17"/>
      <c r="E56" s="17">
        <v>18378</v>
      </c>
      <c r="F56" s="17"/>
      <c r="G56" s="17">
        <v>1257</v>
      </c>
      <c r="H56" s="17"/>
      <c r="I56" s="17">
        <v>3621</v>
      </c>
      <c r="J56" s="17"/>
      <c r="K56" s="17">
        <v>166</v>
      </c>
      <c r="L56" s="17"/>
      <c r="M56" s="17">
        <v>118</v>
      </c>
      <c r="N56" s="6"/>
      <c r="O56" s="18">
        <v>160</v>
      </c>
      <c r="P56" s="18"/>
      <c r="Q56" s="19">
        <v>145</v>
      </c>
      <c r="R56" s="19"/>
      <c r="S56" s="19">
        <v>192</v>
      </c>
      <c r="T56" s="19"/>
      <c r="U56" s="19">
        <v>19</v>
      </c>
      <c r="V56" s="18">
        <v>1250</v>
      </c>
      <c r="W56" s="6"/>
      <c r="X56" s="6"/>
      <c r="Y56" s="6"/>
      <c r="Z56" s="6"/>
      <c r="AA56" s="6"/>
      <c r="AB56" s="6"/>
      <c r="AC56" s="6"/>
      <c r="AD56" s="6"/>
    </row>
    <row r="57" spans="1:30" ht="15.75">
      <c r="A57" s="20" t="s">
        <v>53</v>
      </c>
      <c r="B57" s="17">
        <v>71567</v>
      </c>
      <c r="C57" s="17">
        <v>16292</v>
      </c>
      <c r="D57" s="17"/>
      <c r="E57" s="17">
        <v>35541</v>
      </c>
      <c r="F57" s="17"/>
      <c r="G57" s="17">
        <v>3256</v>
      </c>
      <c r="H57" s="17"/>
      <c r="I57" s="17">
        <v>12448</v>
      </c>
      <c r="J57" s="17"/>
      <c r="K57" s="17">
        <v>659</v>
      </c>
      <c r="L57" s="17"/>
      <c r="M57" s="17">
        <v>162</v>
      </c>
      <c r="N57" s="6"/>
      <c r="O57" s="18">
        <v>569</v>
      </c>
      <c r="P57" s="18"/>
      <c r="Q57" s="19">
        <v>735</v>
      </c>
      <c r="R57" s="19"/>
      <c r="S57" s="19">
        <v>589</v>
      </c>
      <c r="T57" s="19"/>
      <c r="U57" s="19">
        <v>80</v>
      </c>
      <c r="V57" s="18">
        <v>1236</v>
      </c>
      <c r="W57" s="6"/>
      <c r="X57" s="6"/>
      <c r="Y57" s="6"/>
      <c r="Z57" s="6"/>
      <c r="AA57" s="6"/>
      <c r="AB57" s="6"/>
      <c r="AC57" s="6"/>
      <c r="AD57" s="6"/>
    </row>
    <row r="58" spans="1:30" ht="15.75">
      <c r="A58" s="20" t="s">
        <v>54</v>
      </c>
      <c r="B58" s="17">
        <v>51537</v>
      </c>
      <c r="C58" s="17">
        <v>13794</v>
      </c>
      <c r="D58" s="17"/>
      <c r="E58" s="17">
        <v>21646</v>
      </c>
      <c r="F58" s="17"/>
      <c r="G58" s="17">
        <v>2555</v>
      </c>
      <c r="H58" s="17"/>
      <c r="I58" s="17">
        <v>10116</v>
      </c>
      <c r="J58" s="17"/>
      <c r="K58" s="17">
        <v>546</v>
      </c>
      <c r="L58" s="17"/>
      <c r="M58" s="17">
        <v>130</v>
      </c>
      <c r="N58" s="6"/>
      <c r="O58" s="18">
        <v>345</v>
      </c>
      <c r="P58" s="18"/>
      <c r="Q58" s="19">
        <v>410</v>
      </c>
      <c r="R58" s="19"/>
      <c r="S58" s="19">
        <v>584</v>
      </c>
      <c r="T58" s="19"/>
      <c r="U58" s="19">
        <v>52</v>
      </c>
      <c r="V58" s="18">
        <v>1359</v>
      </c>
      <c r="W58" s="6"/>
      <c r="X58" s="6"/>
      <c r="Y58" s="6"/>
      <c r="Z58" s="6"/>
      <c r="AA58" s="6"/>
      <c r="AB58" s="6"/>
      <c r="AC58" s="6"/>
      <c r="AD58" s="6"/>
    </row>
    <row r="59" spans="1:30" ht="15.75">
      <c r="A59" s="20" t="s">
        <v>55</v>
      </c>
      <c r="B59" s="17">
        <v>10791</v>
      </c>
      <c r="C59" s="17">
        <v>2225</v>
      </c>
      <c r="D59" s="17"/>
      <c r="E59" s="17">
        <v>5216</v>
      </c>
      <c r="F59" s="17"/>
      <c r="G59" s="17">
        <v>515</v>
      </c>
      <c r="H59" s="17"/>
      <c r="I59" s="17">
        <v>2141</v>
      </c>
      <c r="J59" s="17"/>
      <c r="K59" s="17">
        <v>121</v>
      </c>
      <c r="L59" s="17"/>
      <c r="M59" s="17">
        <v>23</v>
      </c>
      <c r="N59" s="6"/>
      <c r="O59" s="18">
        <v>113</v>
      </c>
      <c r="P59" s="18"/>
      <c r="Q59" s="19">
        <v>109</v>
      </c>
      <c r="R59" s="19"/>
      <c r="S59" s="19">
        <v>71</v>
      </c>
      <c r="T59" s="19"/>
      <c r="U59" s="19">
        <v>13</v>
      </c>
      <c r="V59" s="18">
        <v>244</v>
      </c>
      <c r="W59" s="6"/>
      <c r="X59" s="6"/>
      <c r="Y59" s="6"/>
      <c r="Z59" s="6"/>
      <c r="AA59" s="6"/>
      <c r="AB59" s="6"/>
      <c r="AC59" s="6"/>
      <c r="AD59" s="6"/>
    </row>
    <row r="60" spans="1:30" ht="15.75">
      <c r="A60" s="20" t="s">
        <v>56</v>
      </c>
      <c r="B60" s="17">
        <v>5999</v>
      </c>
      <c r="C60" s="17">
        <v>993</v>
      </c>
      <c r="D60" s="17"/>
      <c r="E60" s="17">
        <v>3174</v>
      </c>
      <c r="F60" s="17"/>
      <c r="G60" s="17">
        <v>361</v>
      </c>
      <c r="H60" s="17"/>
      <c r="I60" s="17">
        <v>989</v>
      </c>
      <c r="J60" s="17"/>
      <c r="K60" s="17">
        <v>57</v>
      </c>
      <c r="L60" s="17"/>
      <c r="M60" s="17">
        <v>20</v>
      </c>
      <c r="N60" s="6"/>
      <c r="O60" s="18">
        <v>32</v>
      </c>
      <c r="P60" s="18"/>
      <c r="Q60" s="19">
        <v>121</v>
      </c>
      <c r="R60" s="19"/>
      <c r="S60" s="19">
        <v>50</v>
      </c>
      <c r="T60" s="19"/>
      <c r="U60" s="19">
        <v>5</v>
      </c>
      <c r="V60" s="18">
        <v>197</v>
      </c>
      <c r="W60" s="6"/>
      <c r="X60" s="6"/>
      <c r="Y60" s="6"/>
      <c r="Z60" s="6"/>
      <c r="AA60" s="6"/>
      <c r="AB60" s="6"/>
      <c r="AC60" s="6"/>
      <c r="AD60" s="6"/>
    </row>
    <row r="61" spans="1:30" ht="15.75">
      <c r="A61" s="20" t="s">
        <v>57</v>
      </c>
      <c r="B61" s="17">
        <v>10726</v>
      </c>
      <c r="C61" s="17">
        <v>1912</v>
      </c>
      <c r="D61" s="17"/>
      <c r="E61" s="17">
        <v>5484</v>
      </c>
      <c r="F61" s="17"/>
      <c r="G61" s="17">
        <v>485</v>
      </c>
      <c r="H61" s="17"/>
      <c r="I61" s="17">
        <v>2270</v>
      </c>
      <c r="J61" s="17"/>
      <c r="K61" s="17">
        <v>79</v>
      </c>
      <c r="L61" s="17"/>
      <c r="M61" s="17">
        <v>39</v>
      </c>
      <c r="N61" s="6"/>
      <c r="O61" s="18">
        <v>82</v>
      </c>
      <c r="P61" s="18"/>
      <c r="Q61" s="19">
        <v>81</v>
      </c>
      <c r="R61" s="19"/>
      <c r="S61" s="19">
        <v>74</v>
      </c>
      <c r="T61" s="19"/>
      <c r="U61" s="19">
        <v>10</v>
      </c>
      <c r="V61" s="18">
        <v>210</v>
      </c>
      <c r="W61" s="6"/>
      <c r="X61" s="6"/>
      <c r="Y61" s="6"/>
      <c r="Z61" s="6"/>
      <c r="AA61" s="6"/>
      <c r="AB61" s="6"/>
      <c r="AC61" s="6"/>
      <c r="AD61" s="6"/>
    </row>
    <row r="62" spans="1:30" ht="15.75">
      <c r="A62" s="20" t="s">
        <v>58</v>
      </c>
      <c r="B62" s="17">
        <v>28147</v>
      </c>
      <c r="C62" s="17">
        <v>3312</v>
      </c>
      <c r="D62" s="17"/>
      <c r="E62" s="17">
        <v>16382</v>
      </c>
      <c r="F62" s="17"/>
      <c r="G62" s="17">
        <v>1141</v>
      </c>
      <c r="H62" s="17"/>
      <c r="I62" s="17">
        <v>5721</v>
      </c>
      <c r="J62" s="17"/>
      <c r="K62" s="17">
        <v>290</v>
      </c>
      <c r="L62" s="17"/>
      <c r="M62" s="17">
        <v>84</v>
      </c>
      <c r="N62" s="6"/>
      <c r="O62" s="18">
        <v>123</v>
      </c>
      <c r="P62" s="18"/>
      <c r="Q62" s="19">
        <v>232</v>
      </c>
      <c r="R62" s="19"/>
      <c r="S62" s="19">
        <v>107</v>
      </c>
      <c r="T62" s="19"/>
      <c r="U62" s="19">
        <v>22</v>
      </c>
      <c r="V62" s="18">
        <v>733</v>
      </c>
      <c r="W62" s="6"/>
      <c r="X62" s="6"/>
      <c r="Y62" s="6"/>
      <c r="Z62" s="6"/>
      <c r="AA62" s="6"/>
      <c r="AB62" s="6"/>
      <c r="AC62" s="6"/>
      <c r="AD62" s="6"/>
    </row>
    <row r="63" spans="1:30" ht="15.75">
      <c r="A63" s="20" t="s">
        <v>59</v>
      </c>
      <c r="B63" s="17">
        <v>362280</v>
      </c>
      <c r="C63" s="17">
        <v>79932</v>
      </c>
      <c r="D63" s="17"/>
      <c r="E63" s="17">
        <v>192765</v>
      </c>
      <c r="F63" s="17"/>
      <c r="G63" s="17">
        <v>16596</v>
      </c>
      <c r="H63" s="17"/>
      <c r="I63" s="17">
        <v>51288</v>
      </c>
      <c r="J63" s="17"/>
      <c r="K63" s="17">
        <v>5589</v>
      </c>
      <c r="L63" s="17"/>
      <c r="M63" s="17">
        <v>1356</v>
      </c>
      <c r="N63" s="6"/>
      <c r="O63" s="18">
        <v>1512</v>
      </c>
      <c r="P63" s="18"/>
      <c r="Q63" s="19">
        <v>1978</v>
      </c>
      <c r="R63" s="19"/>
      <c r="S63" s="19">
        <v>2844</v>
      </c>
      <c r="T63" s="19"/>
      <c r="U63" s="19">
        <v>348</v>
      </c>
      <c r="V63" s="18">
        <v>8072</v>
      </c>
      <c r="W63" s="6"/>
      <c r="X63" s="6"/>
      <c r="Y63" s="6"/>
      <c r="Z63" s="6"/>
      <c r="AA63" s="6"/>
      <c r="AB63" s="6"/>
      <c r="AC63" s="6"/>
      <c r="AD63" s="6"/>
    </row>
    <row r="64" spans="1:30" ht="15.75">
      <c r="A64" s="20" t="s">
        <v>60</v>
      </c>
      <c r="B64" s="17">
        <v>20548</v>
      </c>
      <c r="C64" s="17">
        <v>4809</v>
      </c>
      <c r="D64" s="17"/>
      <c r="E64" s="17">
        <v>10476</v>
      </c>
      <c r="F64" s="17"/>
      <c r="G64" s="17">
        <v>803</v>
      </c>
      <c r="H64" s="17"/>
      <c r="I64" s="17">
        <v>3133</v>
      </c>
      <c r="J64" s="17"/>
      <c r="K64" s="17">
        <v>226</v>
      </c>
      <c r="L64" s="17"/>
      <c r="M64" s="17">
        <v>59</v>
      </c>
      <c r="N64" s="6"/>
      <c r="O64" s="18">
        <v>163</v>
      </c>
      <c r="P64" s="18"/>
      <c r="Q64" s="19">
        <v>170</v>
      </c>
      <c r="R64" s="19"/>
      <c r="S64" s="19">
        <v>140</v>
      </c>
      <c r="T64" s="19"/>
      <c r="U64" s="19">
        <v>18</v>
      </c>
      <c r="V64" s="18">
        <v>551</v>
      </c>
      <c r="W64" s="6"/>
      <c r="X64" s="6"/>
      <c r="Y64" s="6"/>
      <c r="Z64" s="6"/>
      <c r="AA64" s="6"/>
      <c r="AB64" s="6"/>
      <c r="AC64" s="6"/>
      <c r="AD64" s="6"/>
    </row>
    <row r="65" spans="1:30" ht="15.75">
      <c r="A65" s="20" t="s">
        <v>61</v>
      </c>
      <c r="B65" s="17">
        <v>16059</v>
      </c>
      <c r="C65" s="17">
        <v>2262</v>
      </c>
      <c r="D65" s="17"/>
      <c r="E65" s="17">
        <v>8885</v>
      </c>
      <c r="F65" s="17"/>
      <c r="G65" s="17">
        <v>676</v>
      </c>
      <c r="H65" s="17"/>
      <c r="I65" s="17">
        <v>3459</v>
      </c>
      <c r="J65" s="17"/>
      <c r="K65" s="17">
        <v>131</v>
      </c>
      <c r="L65" s="17"/>
      <c r="M65" s="17">
        <v>46</v>
      </c>
      <c r="N65" s="6"/>
      <c r="O65" s="18">
        <v>63</v>
      </c>
      <c r="P65" s="18"/>
      <c r="Q65" s="19">
        <v>172</v>
      </c>
      <c r="R65" s="19"/>
      <c r="S65" s="19">
        <v>134</v>
      </c>
      <c r="T65" s="19"/>
      <c r="U65" s="19">
        <v>16</v>
      </c>
      <c r="V65" s="18">
        <v>215</v>
      </c>
      <c r="W65" s="6"/>
      <c r="X65" s="6"/>
      <c r="Y65" s="6"/>
      <c r="Z65" s="6"/>
      <c r="AA65" s="6"/>
      <c r="AB65" s="6"/>
      <c r="AC65" s="6"/>
      <c r="AD65" s="6"/>
    </row>
    <row r="66" spans="1:30" ht="15.75">
      <c r="A66" s="20" t="s">
        <v>62</v>
      </c>
      <c r="B66" s="17">
        <v>28192</v>
      </c>
      <c r="C66" s="17">
        <v>9658</v>
      </c>
      <c r="D66" s="17"/>
      <c r="E66" s="17">
        <v>10356</v>
      </c>
      <c r="F66" s="17"/>
      <c r="G66" s="17">
        <v>639</v>
      </c>
      <c r="H66" s="17"/>
      <c r="I66" s="17">
        <v>3338</v>
      </c>
      <c r="J66" s="17"/>
      <c r="K66" s="17">
        <v>150</v>
      </c>
      <c r="L66" s="17"/>
      <c r="M66" s="17">
        <v>118</v>
      </c>
      <c r="N66" s="6"/>
      <c r="O66" s="18">
        <v>425</v>
      </c>
      <c r="P66" s="18"/>
      <c r="Q66" s="19">
        <v>1418</v>
      </c>
      <c r="R66" s="19"/>
      <c r="S66" s="19">
        <v>1229</v>
      </c>
      <c r="T66" s="19"/>
      <c r="U66" s="19">
        <v>58</v>
      </c>
      <c r="V66" s="18">
        <v>803</v>
      </c>
      <c r="W66" s="6"/>
      <c r="X66" s="6"/>
      <c r="Y66" s="6"/>
      <c r="Z66" s="6"/>
      <c r="AA66" s="6"/>
      <c r="AB66" s="6"/>
      <c r="AC66" s="6"/>
      <c r="AD66" s="6"/>
    </row>
    <row r="67" spans="1:30" ht="15.75">
      <c r="A67" s="20" t="s">
        <v>63</v>
      </c>
      <c r="B67" s="17">
        <v>58572</v>
      </c>
      <c r="C67" s="17">
        <v>14620</v>
      </c>
      <c r="D67" s="17"/>
      <c r="E67" s="17">
        <v>27280</v>
      </c>
      <c r="F67" s="17"/>
      <c r="G67" s="17">
        <v>2521</v>
      </c>
      <c r="H67" s="17"/>
      <c r="I67" s="17">
        <v>9205</v>
      </c>
      <c r="J67" s="17"/>
      <c r="K67" s="17">
        <v>511</v>
      </c>
      <c r="L67" s="17"/>
      <c r="M67" s="17">
        <v>215</v>
      </c>
      <c r="N67" s="6"/>
      <c r="O67" s="18">
        <v>709</v>
      </c>
      <c r="P67" s="18"/>
      <c r="Q67" s="19">
        <v>1318</v>
      </c>
      <c r="R67" s="19"/>
      <c r="S67" s="19">
        <v>947</v>
      </c>
      <c r="T67" s="19"/>
      <c r="U67" s="19">
        <v>122</v>
      </c>
      <c r="V67" s="18">
        <v>1124</v>
      </c>
      <c r="W67" s="6"/>
      <c r="X67" s="6"/>
      <c r="Y67" s="6"/>
      <c r="Z67" s="6"/>
      <c r="AA67" s="6"/>
      <c r="AB67" s="6"/>
      <c r="AC67" s="6"/>
      <c r="AD67" s="6"/>
    </row>
    <row r="68" spans="1:30" ht="15.75">
      <c r="A68" s="20" t="s">
        <v>64</v>
      </c>
      <c r="B68" s="17">
        <v>21083</v>
      </c>
      <c r="C68" s="17">
        <v>4684</v>
      </c>
      <c r="D68" s="17"/>
      <c r="E68" s="17">
        <v>10897</v>
      </c>
      <c r="F68" s="17"/>
      <c r="G68" s="17">
        <v>1067</v>
      </c>
      <c r="H68" s="17"/>
      <c r="I68" s="17">
        <v>3182</v>
      </c>
      <c r="J68" s="17"/>
      <c r="K68" s="17">
        <v>188</v>
      </c>
      <c r="L68" s="17"/>
      <c r="M68" s="17">
        <v>58</v>
      </c>
      <c r="N68" s="6"/>
      <c r="O68" s="18">
        <v>155</v>
      </c>
      <c r="P68" s="18"/>
      <c r="Q68" s="19">
        <v>143</v>
      </c>
      <c r="R68" s="19"/>
      <c r="S68" s="19">
        <v>147</v>
      </c>
      <c r="T68" s="19"/>
      <c r="U68" s="19">
        <v>14</v>
      </c>
      <c r="V68" s="18">
        <v>548</v>
      </c>
      <c r="W68" s="6"/>
      <c r="X68" s="6"/>
      <c r="Y68" s="6"/>
      <c r="Z68" s="6"/>
      <c r="AA68" s="6"/>
      <c r="AB68" s="6"/>
      <c r="AC68" s="6"/>
      <c r="AD68" s="6"/>
    </row>
    <row r="69" spans="1:30" ht="15.75">
      <c r="A69" s="20" t="s">
        <v>65</v>
      </c>
      <c r="B69" s="17">
        <v>17183</v>
      </c>
      <c r="C69" s="17">
        <v>3646</v>
      </c>
      <c r="D69" s="17"/>
      <c r="E69" s="17">
        <v>8661</v>
      </c>
      <c r="F69" s="17"/>
      <c r="G69" s="17">
        <v>830</v>
      </c>
      <c r="H69" s="17"/>
      <c r="I69" s="17">
        <v>3012</v>
      </c>
      <c r="J69" s="17"/>
      <c r="K69" s="17">
        <v>160</v>
      </c>
      <c r="L69" s="17"/>
      <c r="M69" s="17">
        <v>44</v>
      </c>
      <c r="N69" s="6"/>
      <c r="O69" s="18">
        <v>151</v>
      </c>
      <c r="P69" s="18"/>
      <c r="Q69" s="19">
        <v>152</v>
      </c>
      <c r="R69" s="19"/>
      <c r="S69" s="19">
        <v>121</v>
      </c>
      <c r="T69" s="19"/>
      <c r="U69" s="19">
        <v>22</v>
      </c>
      <c r="V69" s="18">
        <v>384</v>
      </c>
      <c r="W69" s="6"/>
      <c r="X69" s="6"/>
      <c r="Y69" s="6"/>
      <c r="Z69" s="6"/>
      <c r="AA69" s="6"/>
      <c r="AB69" s="6"/>
      <c r="AC69" s="6"/>
      <c r="AD69" s="6"/>
    </row>
    <row r="70" spans="1:30" ht="15.75">
      <c r="A70" s="20" t="s">
        <v>66</v>
      </c>
      <c r="B70" s="17">
        <v>27898</v>
      </c>
      <c r="C70" s="17">
        <v>4017</v>
      </c>
      <c r="D70" s="17"/>
      <c r="E70" s="17">
        <v>11353</v>
      </c>
      <c r="F70" s="17"/>
      <c r="G70" s="17">
        <v>1200</v>
      </c>
      <c r="H70" s="17"/>
      <c r="I70" s="17">
        <v>10169</v>
      </c>
      <c r="J70" s="17"/>
      <c r="K70" s="17">
        <v>248</v>
      </c>
      <c r="L70" s="17"/>
      <c r="M70" s="17">
        <v>64</v>
      </c>
      <c r="N70" s="6"/>
      <c r="O70" s="18">
        <v>143</v>
      </c>
      <c r="P70" s="18"/>
      <c r="Q70" s="19">
        <v>152</v>
      </c>
      <c r="R70" s="19"/>
      <c r="S70" s="19">
        <v>154</v>
      </c>
      <c r="T70" s="19"/>
      <c r="U70" s="19">
        <v>35</v>
      </c>
      <c r="V70" s="18">
        <v>363</v>
      </c>
      <c r="W70" s="6"/>
      <c r="X70" s="6"/>
      <c r="Y70" s="6"/>
      <c r="Z70" s="6"/>
      <c r="AA70" s="6"/>
      <c r="AB70" s="6"/>
      <c r="AC70" s="6"/>
      <c r="AD70" s="6"/>
    </row>
    <row r="71" spans="1:30" ht="15.75">
      <c r="A71" s="20" t="s">
        <v>67</v>
      </c>
      <c r="B71" s="17">
        <v>258104</v>
      </c>
      <c r="C71" s="17">
        <v>78719</v>
      </c>
      <c r="D71" s="17"/>
      <c r="E71" s="17">
        <v>129965</v>
      </c>
      <c r="F71" s="17"/>
      <c r="G71" s="17">
        <v>10364</v>
      </c>
      <c r="H71" s="17"/>
      <c r="I71" s="17">
        <v>23113</v>
      </c>
      <c r="J71" s="17"/>
      <c r="K71" s="17">
        <v>2200</v>
      </c>
      <c r="L71" s="17"/>
      <c r="M71" s="17">
        <v>1153</v>
      </c>
      <c r="N71" s="6"/>
      <c r="O71" s="18">
        <v>1297</v>
      </c>
      <c r="P71" s="18"/>
      <c r="Q71" s="19">
        <v>1982</v>
      </c>
      <c r="R71" s="19"/>
      <c r="S71" s="19">
        <v>3380</v>
      </c>
      <c r="T71" s="19"/>
      <c r="U71" s="19">
        <v>265</v>
      </c>
      <c r="V71" s="18">
        <v>5666</v>
      </c>
      <c r="W71" s="6"/>
      <c r="X71" s="6"/>
      <c r="Y71" s="6"/>
      <c r="Z71" s="6"/>
      <c r="AA71" s="6"/>
      <c r="AB71" s="6"/>
      <c r="AC71" s="6"/>
      <c r="AD71" s="6"/>
    </row>
    <row r="72" spans="1:30" ht="15.75">
      <c r="A72" s="20" t="s">
        <v>68</v>
      </c>
      <c r="B72" s="17">
        <v>12938</v>
      </c>
      <c r="C72" s="17">
        <v>1948</v>
      </c>
      <c r="D72" s="17"/>
      <c r="E72" s="17">
        <v>6374</v>
      </c>
      <c r="F72" s="17"/>
      <c r="G72" s="17">
        <v>557</v>
      </c>
      <c r="H72" s="17"/>
      <c r="I72" s="17">
        <v>3299</v>
      </c>
      <c r="J72" s="17"/>
      <c r="K72" s="17">
        <v>238</v>
      </c>
      <c r="L72" s="17"/>
      <c r="M72" s="17">
        <v>26</v>
      </c>
      <c r="N72" s="6"/>
      <c r="O72" s="18">
        <v>72</v>
      </c>
      <c r="P72" s="18"/>
      <c r="Q72" s="19">
        <v>41</v>
      </c>
      <c r="R72" s="19"/>
      <c r="S72" s="19">
        <v>86</v>
      </c>
      <c r="T72" s="19"/>
      <c r="U72" s="19">
        <v>14</v>
      </c>
      <c r="V72" s="18">
        <v>283</v>
      </c>
      <c r="W72" s="6"/>
      <c r="X72" s="6"/>
      <c r="Y72" s="6"/>
      <c r="Z72" s="6"/>
      <c r="AA72" s="6"/>
      <c r="AB72" s="6"/>
      <c r="AC72" s="6"/>
      <c r="AD72" s="6"/>
    </row>
    <row r="73" spans="1:30" ht="15.75">
      <c r="A73" s="20" t="s">
        <v>69</v>
      </c>
      <c r="B73" s="17">
        <v>7235</v>
      </c>
      <c r="C73" s="17">
        <v>1272</v>
      </c>
      <c r="D73" s="17"/>
      <c r="E73" s="17">
        <v>3490</v>
      </c>
      <c r="F73" s="17"/>
      <c r="G73" s="17">
        <v>291</v>
      </c>
      <c r="H73" s="17"/>
      <c r="I73" s="17">
        <v>1768</v>
      </c>
      <c r="J73" s="17"/>
      <c r="K73" s="17">
        <v>75</v>
      </c>
      <c r="L73" s="17"/>
      <c r="M73" s="17">
        <v>14</v>
      </c>
      <c r="N73" s="6"/>
      <c r="O73" s="18">
        <v>63</v>
      </c>
      <c r="P73" s="18"/>
      <c r="Q73" s="19">
        <v>77</v>
      </c>
      <c r="R73" s="19"/>
      <c r="S73" s="19">
        <v>47</v>
      </c>
      <c r="T73" s="19"/>
      <c r="U73" s="19">
        <v>7</v>
      </c>
      <c r="V73" s="18">
        <v>131</v>
      </c>
      <c r="W73" s="6"/>
      <c r="X73" s="6"/>
      <c r="Y73" s="6"/>
      <c r="Z73" s="6"/>
      <c r="AA73" s="6"/>
      <c r="AB73" s="6"/>
      <c r="AC73" s="6"/>
      <c r="AD73" s="6"/>
    </row>
    <row r="74" spans="1:30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6"/>
      <c r="X74" s="6"/>
      <c r="Y74" s="6"/>
      <c r="Z74" s="6"/>
      <c r="AA74" s="6"/>
      <c r="AB74" s="6"/>
      <c r="AC74" s="6"/>
      <c r="AD74" s="6"/>
    </row>
    <row r="75" spans="1:30" ht="15.75">
      <c r="A75" s="59" t="s">
        <v>122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</sheetData>
  <sheetProtection/>
  <hyperlinks>
    <hyperlink ref="A75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8.77734375" style="0" customWidth="1"/>
    <col min="2" max="3" width="11.77734375" style="0" customWidth="1"/>
    <col min="4" max="4" width="1.77734375" style="0" customWidth="1"/>
    <col min="5" max="5" width="11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11.77734375" style="0" customWidth="1"/>
    <col min="12" max="12" width="1.77734375" style="0" customWidth="1"/>
    <col min="13" max="13" width="11.77734375" style="0" customWidth="1"/>
    <col min="14" max="14" width="1.77734375" style="0" customWidth="1"/>
    <col min="15" max="15" width="11.77734375" style="0" customWidth="1"/>
    <col min="16" max="16" width="1.77734375" style="0" customWidth="1"/>
    <col min="17" max="17" width="11.77734375" style="0" customWidth="1"/>
    <col min="18" max="18" width="1.77734375" style="0" customWidth="1"/>
    <col min="19" max="19" width="11.77734375" style="0" customWidth="1"/>
    <col min="20" max="20" width="1.77734375" style="0" customWidth="1"/>
    <col min="21" max="21" width="11.77734375" style="0" customWidth="1"/>
    <col min="22" max="22" width="1.77734375" style="0" customWidth="1"/>
    <col min="23" max="23" width="11.77734375" style="0" customWidth="1"/>
    <col min="24" max="24" width="1.77734375" style="0" customWidth="1"/>
  </cols>
  <sheetData>
    <row r="1" spans="1:27" ht="20.25">
      <c r="A1" s="2" t="s">
        <v>85</v>
      </c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0.25">
      <c r="A2" s="2" t="s">
        <v>136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9.25">
      <c r="A4" s="7"/>
      <c r="B4" s="8"/>
      <c r="C4" s="31" t="s">
        <v>143</v>
      </c>
      <c r="D4" s="8"/>
      <c r="E4" s="31" t="s">
        <v>125</v>
      </c>
      <c r="F4" s="8"/>
      <c r="G4" s="31" t="s">
        <v>125</v>
      </c>
      <c r="H4" s="8"/>
      <c r="I4" s="31" t="s">
        <v>144</v>
      </c>
      <c r="J4" s="8"/>
      <c r="K4" s="31" t="s">
        <v>145</v>
      </c>
      <c r="L4" s="8"/>
      <c r="M4" s="31" t="s">
        <v>146</v>
      </c>
      <c r="N4" s="25"/>
      <c r="O4" s="32" t="s">
        <v>147</v>
      </c>
      <c r="P4" s="9"/>
      <c r="Q4" s="57" t="s">
        <v>137</v>
      </c>
      <c r="R4" s="10"/>
      <c r="S4" s="33" t="s">
        <v>148</v>
      </c>
      <c r="T4" s="10"/>
      <c r="U4" s="33" t="s">
        <v>149</v>
      </c>
      <c r="V4" s="10"/>
      <c r="W4" s="33" t="s">
        <v>143</v>
      </c>
      <c r="X4" s="10"/>
      <c r="Y4" s="33" t="s">
        <v>150</v>
      </c>
      <c r="Z4" s="10"/>
      <c r="AA4" s="6"/>
    </row>
    <row r="5" spans="1:27" ht="43.5">
      <c r="A5" s="11" t="s">
        <v>1</v>
      </c>
      <c r="B5" s="29" t="s">
        <v>123</v>
      </c>
      <c r="C5" s="12" t="s">
        <v>71</v>
      </c>
      <c r="D5" s="12"/>
      <c r="E5" s="12" t="s">
        <v>2</v>
      </c>
      <c r="F5" s="12"/>
      <c r="G5" s="12" t="s">
        <v>3</v>
      </c>
      <c r="H5" s="12"/>
      <c r="I5" s="12" t="s">
        <v>0</v>
      </c>
      <c r="J5" s="12"/>
      <c r="K5" s="29" t="s">
        <v>129</v>
      </c>
      <c r="L5" s="12"/>
      <c r="M5" s="12" t="s">
        <v>121</v>
      </c>
      <c r="N5" s="6"/>
      <c r="O5" s="30" t="s">
        <v>139</v>
      </c>
      <c r="P5" s="13"/>
      <c r="Q5" s="14" t="s">
        <v>138</v>
      </c>
      <c r="R5" s="14"/>
      <c r="S5" s="14" t="s">
        <v>70</v>
      </c>
      <c r="T5" s="14"/>
      <c r="U5" s="38" t="s">
        <v>140</v>
      </c>
      <c r="V5" s="14"/>
      <c r="W5" s="38" t="s">
        <v>141</v>
      </c>
      <c r="X5" s="14"/>
      <c r="Y5" s="14" t="s">
        <v>4</v>
      </c>
      <c r="Z5" s="30" t="s">
        <v>142</v>
      </c>
      <c r="AA5" s="6"/>
    </row>
    <row r="6" spans="1:27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"/>
      <c r="O6" s="16"/>
      <c r="P6" s="16"/>
      <c r="Q6" s="16"/>
      <c r="R6" s="16"/>
      <c r="S6" s="16"/>
      <c r="T6" s="16"/>
      <c r="U6" s="16"/>
      <c r="V6" s="16"/>
      <c r="W6" s="6"/>
      <c r="X6" s="6"/>
      <c r="Y6" s="6"/>
      <c r="Z6" s="16"/>
      <c r="AA6" s="6"/>
    </row>
    <row r="7" spans="1:27" ht="15.75">
      <c r="A7" s="4" t="s">
        <v>5</v>
      </c>
      <c r="B7" s="17">
        <v>4985932</v>
      </c>
      <c r="C7" s="17">
        <v>1518992</v>
      </c>
      <c r="D7" s="17"/>
      <c r="E7" s="17">
        <v>2223264</v>
      </c>
      <c r="F7" s="17"/>
      <c r="G7" s="17">
        <v>348727</v>
      </c>
      <c r="H7" s="17"/>
      <c r="I7" s="17">
        <v>364056</v>
      </c>
      <c r="J7" s="17"/>
      <c r="K7" s="17">
        <v>56683</v>
      </c>
      <c r="L7" s="17"/>
      <c r="M7" s="17">
        <v>77915</v>
      </c>
      <c r="N7" s="6"/>
      <c r="O7" s="18">
        <f>+O9+O16</f>
        <v>24788</v>
      </c>
      <c r="P7" s="18"/>
      <c r="Q7" s="18">
        <f>+Q9+Q16</f>
        <v>9692</v>
      </c>
      <c r="R7" s="18"/>
      <c r="S7" s="18">
        <f>+S9+S16</f>
        <v>52533</v>
      </c>
      <c r="T7" s="18"/>
      <c r="U7" s="18">
        <f>+U9+U16</f>
        <v>2539</v>
      </c>
      <c r="V7" s="18"/>
      <c r="W7" s="18">
        <f>+W9+W16</f>
        <v>51325</v>
      </c>
      <c r="X7" s="19"/>
      <c r="Y7" s="18">
        <f>+Y9+Y16</f>
        <v>4722</v>
      </c>
      <c r="Z7" s="18">
        <f>+Z9+Z16</f>
        <v>250696</v>
      </c>
      <c r="AA7" s="6"/>
    </row>
    <row r="8" spans="1:27" ht="15.75">
      <c r="A8" s="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"/>
      <c r="O8" s="18"/>
      <c r="P8" s="18"/>
      <c r="Q8" s="19"/>
      <c r="R8" s="19"/>
      <c r="S8" s="19"/>
      <c r="T8" s="19"/>
      <c r="U8" s="19"/>
      <c r="V8" s="19"/>
      <c r="W8" s="19"/>
      <c r="X8" s="19"/>
      <c r="Y8" s="19"/>
      <c r="Z8" s="18"/>
      <c r="AA8" s="6"/>
    </row>
    <row r="9" spans="1:27" ht="15.75">
      <c r="A9" s="4" t="s">
        <v>6</v>
      </c>
      <c r="B9" s="17">
        <v>1534761</v>
      </c>
      <c r="C9" s="17">
        <v>805172</v>
      </c>
      <c r="D9" s="17"/>
      <c r="E9" s="17">
        <v>403772</v>
      </c>
      <c r="F9" s="17"/>
      <c r="G9" s="17">
        <v>60322</v>
      </c>
      <c r="H9" s="17"/>
      <c r="I9" s="17">
        <v>34624</v>
      </c>
      <c r="J9" s="17"/>
      <c r="K9" s="17">
        <v>7697</v>
      </c>
      <c r="L9" s="17"/>
      <c r="M9" s="17">
        <v>25806</v>
      </c>
      <c r="N9" s="6"/>
      <c r="O9" s="18">
        <f>SUM(O10:O14)</f>
        <v>9133</v>
      </c>
      <c r="P9" s="18"/>
      <c r="Q9" s="18">
        <f>SUM(Q10:Q14)</f>
        <v>5458</v>
      </c>
      <c r="R9" s="19"/>
      <c r="S9" s="18">
        <f>SUM(S10:S14)</f>
        <v>12541</v>
      </c>
      <c r="T9" s="19"/>
      <c r="U9" s="18">
        <f>SUM(U10:U14)</f>
        <v>1228</v>
      </c>
      <c r="V9" s="19"/>
      <c r="W9" s="18">
        <f>SUM(W10:W14)</f>
        <v>30488</v>
      </c>
      <c r="X9" s="19"/>
      <c r="Y9" s="18">
        <f>SUM(Y10:Y14)</f>
        <v>1432</v>
      </c>
      <c r="Z9" s="18">
        <f>SUM(Z10:Z14)</f>
        <v>137088</v>
      </c>
      <c r="AA9" s="6"/>
    </row>
    <row r="10" spans="1:27" ht="15.75">
      <c r="A10" s="20" t="s">
        <v>7</v>
      </c>
      <c r="B10" s="17">
        <v>216489</v>
      </c>
      <c r="C10" s="17">
        <v>133443</v>
      </c>
      <c r="D10" s="17"/>
      <c r="E10" s="17">
        <v>37171</v>
      </c>
      <c r="F10" s="17"/>
      <c r="G10" s="17">
        <v>6784</v>
      </c>
      <c r="H10" s="17"/>
      <c r="I10" s="17">
        <v>3612</v>
      </c>
      <c r="J10" s="17"/>
      <c r="K10" s="17">
        <v>1182</v>
      </c>
      <c r="L10" s="17"/>
      <c r="M10" s="17">
        <v>2553</v>
      </c>
      <c r="N10" s="6"/>
      <c r="O10" s="18">
        <v>848</v>
      </c>
      <c r="P10" s="18"/>
      <c r="Q10" s="19">
        <v>940</v>
      </c>
      <c r="R10" s="19"/>
      <c r="S10" s="19">
        <v>926</v>
      </c>
      <c r="T10" s="19"/>
      <c r="U10" s="19">
        <v>173</v>
      </c>
      <c r="V10" s="19"/>
      <c r="W10" s="19">
        <v>2322</v>
      </c>
      <c r="X10" s="19"/>
      <c r="Y10" s="19">
        <v>178</v>
      </c>
      <c r="Z10" s="18">
        <v>26357</v>
      </c>
      <c r="AA10" s="6"/>
    </row>
    <row r="11" spans="1:27" ht="15.75">
      <c r="A11" s="20" t="s">
        <v>8</v>
      </c>
      <c r="B11" s="17">
        <v>437488</v>
      </c>
      <c r="C11" s="17">
        <v>231610</v>
      </c>
      <c r="D11" s="17"/>
      <c r="E11" s="17">
        <v>106133</v>
      </c>
      <c r="F11" s="17"/>
      <c r="G11" s="17">
        <v>16008</v>
      </c>
      <c r="H11" s="17"/>
      <c r="I11" s="17">
        <v>8696</v>
      </c>
      <c r="J11" s="17"/>
      <c r="K11" s="17">
        <v>1805</v>
      </c>
      <c r="L11" s="17"/>
      <c r="M11" s="17">
        <v>6331</v>
      </c>
      <c r="N11" s="6"/>
      <c r="O11" s="18">
        <v>2080</v>
      </c>
      <c r="P11" s="18"/>
      <c r="Q11" s="19">
        <v>2050</v>
      </c>
      <c r="R11" s="19"/>
      <c r="S11" s="19">
        <v>3944</v>
      </c>
      <c r="T11" s="19"/>
      <c r="U11" s="19">
        <v>402</v>
      </c>
      <c r="V11" s="19"/>
      <c r="W11" s="19">
        <v>10353</v>
      </c>
      <c r="X11" s="19"/>
      <c r="Y11" s="19">
        <v>360</v>
      </c>
      <c r="Z11" s="18">
        <v>47716</v>
      </c>
      <c r="AA11" s="6"/>
    </row>
    <row r="12" spans="1:27" ht="15.75">
      <c r="A12" s="20" t="s">
        <v>9</v>
      </c>
      <c r="B12" s="17">
        <v>391912</v>
      </c>
      <c r="C12" s="17">
        <v>219559</v>
      </c>
      <c r="D12" s="17"/>
      <c r="E12" s="17">
        <v>89205</v>
      </c>
      <c r="F12" s="17"/>
      <c r="G12" s="17">
        <v>7389</v>
      </c>
      <c r="H12" s="17"/>
      <c r="I12" s="17">
        <v>11473</v>
      </c>
      <c r="J12" s="17"/>
      <c r="K12" s="17">
        <v>1294</v>
      </c>
      <c r="L12" s="17"/>
      <c r="M12" s="17">
        <v>10195</v>
      </c>
      <c r="N12" s="6"/>
      <c r="O12" s="18">
        <v>3957</v>
      </c>
      <c r="P12" s="18"/>
      <c r="Q12" s="19">
        <v>1146</v>
      </c>
      <c r="R12" s="19"/>
      <c r="S12" s="19">
        <v>4472</v>
      </c>
      <c r="T12" s="19"/>
      <c r="U12" s="19">
        <v>331</v>
      </c>
      <c r="V12" s="19"/>
      <c r="W12" s="19">
        <v>13276</v>
      </c>
      <c r="X12" s="19"/>
      <c r="Y12" s="19">
        <v>527</v>
      </c>
      <c r="Z12" s="18">
        <v>29088</v>
      </c>
      <c r="AA12" s="6"/>
    </row>
    <row r="13" spans="1:27" ht="15.75">
      <c r="A13" s="20" t="s">
        <v>10</v>
      </c>
      <c r="B13" s="17">
        <v>391875</v>
      </c>
      <c r="C13" s="17">
        <v>194900</v>
      </c>
      <c r="D13" s="17"/>
      <c r="E13" s="17">
        <v>120402</v>
      </c>
      <c r="F13" s="17"/>
      <c r="G13" s="17">
        <v>20314</v>
      </c>
      <c r="H13" s="17"/>
      <c r="I13" s="17">
        <v>8522</v>
      </c>
      <c r="J13" s="17"/>
      <c r="K13" s="17">
        <v>2468</v>
      </c>
      <c r="L13" s="17"/>
      <c r="M13" s="17">
        <v>5405</v>
      </c>
      <c r="N13" s="6"/>
      <c r="O13" s="18">
        <v>1754</v>
      </c>
      <c r="P13" s="18"/>
      <c r="Q13" s="19">
        <v>1180</v>
      </c>
      <c r="R13" s="19"/>
      <c r="S13" s="19">
        <v>2575</v>
      </c>
      <c r="T13" s="19"/>
      <c r="U13" s="19">
        <v>282</v>
      </c>
      <c r="V13" s="19"/>
      <c r="W13" s="19">
        <v>3793</v>
      </c>
      <c r="X13" s="19"/>
      <c r="Y13" s="19">
        <v>306</v>
      </c>
      <c r="Z13" s="18">
        <v>29974</v>
      </c>
      <c r="AA13" s="6"/>
    </row>
    <row r="14" spans="1:27" ht="15.75">
      <c r="A14" s="20" t="s">
        <v>11</v>
      </c>
      <c r="B14" s="17">
        <v>96997</v>
      </c>
      <c r="C14" s="17">
        <v>25660</v>
      </c>
      <c r="D14" s="17"/>
      <c r="E14" s="17">
        <v>50861</v>
      </c>
      <c r="F14" s="17"/>
      <c r="G14" s="17">
        <v>9827</v>
      </c>
      <c r="H14" s="17"/>
      <c r="I14" s="17">
        <v>2321</v>
      </c>
      <c r="J14" s="17"/>
      <c r="K14" s="17">
        <v>948</v>
      </c>
      <c r="L14" s="17"/>
      <c r="M14" s="17">
        <v>1322</v>
      </c>
      <c r="N14" s="6"/>
      <c r="O14" s="18">
        <v>494</v>
      </c>
      <c r="P14" s="18"/>
      <c r="Q14" s="19">
        <v>142</v>
      </c>
      <c r="R14" s="19"/>
      <c r="S14" s="19">
        <v>624</v>
      </c>
      <c r="T14" s="19"/>
      <c r="U14" s="19">
        <v>40</v>
      </c>
      <c r="V14" s="19"/>
      <c r="W14" s="19">
        <v>744</v>
      </c>
      <c r="X14" s="19"/>
      <c r="Y14" s="19">
        <v>61</v>
      </c>
      <c r="Z14" s="18">
        <v>3953</v>
      </c>
      <c r="AA14" s="6"/>
    </row>
    <row r="15" spans="1:27" ht="15.75">
      <c r="A15" s="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6"/>
      <c r="O15" s="18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8"/>
      <c r="AA15" s="6"/>
    </row>
    <row r="16" spans="1:27" ht="15.75">
      <c r="A16" s="4" t="s">
        <v>12</v>
      </c>
      <c r="B16" s="17">
        <v>3451171</v>
      </c>
      <c r="C16" s="17">
        <v>713820</v>
      </c>
      <c r="D16" s="17"/>
      <c r="E16" s="17">
        <v>1819492</v>
      </c>
      <c r="F16" s="17"/>
      <c r="G16" s="17">
        <v>288405</v>
      </c>
      <c r="H16" s="17"/>
      <c r="I16" s="17">
        <v>329432</v>
      </c>
      <c r="J16" s="17"/>
      <c r="K16" s="17">
        <v>48986</v>
      </c>
      <c r="L16" s="17"/>
      <c r="M16" s="17">
        <v>52109</v>
      </c>
      <c r="N16" s="6"/>
      <c r="O16" s="18">
        <f>SUM(O17:O73)</f>
        <v>15655</v>
      </c>
      <c r="P16" s="18"/>
      <c r="Q16" s="18">
        <f>SUM(Q17:Q73)</f>
        <v>4234</v>
      </c>
      <c r="R16" s="19"/>
      <c r="S16" s="18">
        <f>SUM(S17:S73)</f>
        <v>39992</v>
      </c>
      <c r="T16" s="19"/>
      <c r="U16" s="18">
        <f>SUM(U17:U73)</f>
        <v>1311</v>
      </c>
      <c r="V16" s="19"/>
      <c r="W16" s="18">
        <f>SUM(W17:W73)</f>
        <v>20837</v>
      </c>
      <c r="X16" s="19"/>
      <c r="Y16" s="18">
        <f>SUM(Y17:Y73)</f>
        <v>3290</v>
      </c>
      <c r="Z16" s="18">
        <f>SUM(Z17:Z73)</f>
        <v>113608</v>
      </c>
      <c r="AA16" s="6"/>
    </row>
    <row r="17" spans="1:27" ht="15.75">
      <c r="A17" s="20" t="s">
        <v>13</v>
      </c>
      <c r="B17" s="17">
        <v>116794</v>
      </c>
      <c r="C17" s="17">
        <v>32102</v>
      </c>
      <c r="D17" s="17"/>
      <c r="E17" s="17">
        <v>50680</v>
      </c>
      <c r="F17" s="17"/>
      <c r="G17" s="17">
        <v>7862</v>
      </c>
      <c r="H17" s="17"/>
      <c r="I17" s="17">
        <v>13321</v>
      </c>
      <c r="J17" s="17"/>
      <c r="K17" s="17">
        <v>1115</v>
      </c>
      <c r="L17" s="17"/>
      <c r="M17" s="17">
        <v>2360</v>
      </c>
      <c r="N17" s="6"/>
      <c r="O17" s="18">
        <v>716</v>
      </c>
      <c r="P17" s="18"/>
      <c r="Q17" s="19">
        <v>97</v>
      </c>
      <c r="R17" s="19"/>
      <c r="S17" s="19">
        <v>3773</v>
      </c>
      <c r="T17" s="19"/>
      <c r="U17" s="19">
        <v>64</v>
      </c>
      <c r="V17" s="19"/>
      <c r="W17" s="19">
        <v>746</v>
      </c>
      <c r="X17" s="19"/>
      <c r="Y17" s="19">
        <v>90</v>
      </c>
      <c r="Z17" s="18">
        <v>3868</v>
      </c>
      <c r="AA17" s="6"/>
    </row>
    <row r="18" spans="1:27" ht="15.75">
      <c r="A18" s="20" t="s">
        <v>14</v>
      </c>
      <c r="B18" s="17">
        <v>14072</v>
      </c>
      <c r="C18" s="17">
        <v>1477</v>
      </c>
      <c r="D18" s="17"/>
      <c r="E18" s="17">
        <v>8738</v>
      </c>
      <c r="F18" s="17"/>
      <c r="G18" s="17">
        <v>1092</v>
      </c>
      <c r="H18" s="17"/>
      <c r="I18" s="17">
        <v>1300</v>
      </c>
      <c r="J18" s="17"/>
      <c r="K18" s="17">
        <v>360</v>
      </c>
      <c r="L18" s="17"/>
      <c r="M18" s="17">
        <v>220</v>
      </c>
      <c r="N18" s="6"/>
      <c r="O18" s="18">
        <v>71</v>
      </c>
      <c r="P18" s="18"/>
      <c r="Q18" s="19">
        <v>18</v>
      </c>
      <c r="R18" s="19"/>
      <c r="S18" s="19">
        <v>89</v>
      </c>
      <c r="T18" s="19"/>
      <c r="U18" s="19">
        <v>7</v>
      </c>
      <c r="V18" s="19"/>
      <c r="W18" s="19">
        <v>31</v>
      </c>
      <c r="X18" s="19"/>
      <c r="Y18" s="19">
        <v>12</v>
      </c>
      <c r="Z18" s="18">
        <v>657</v>
      </c>
      <c r="AA18" s="6"/>
    </row>
    <row r="19" spans="1:27" ht="15.75">
      <c r="A19" s="20" t="s">
        <v>15</v>
      </c>
      <c r="B19" s="17">
        <v>70852</v>
      </c>
      <c r="C19" s="17">
        <v>9558</v>
      </c>
      <c r="D19" s="17"/>
      <c r="E19" s="17">
        <v>42061</v>
      </c>
      <c r="F19" s="17"/>
      <c r="G19" s="17">
        <v>4980</v>
      </c>
      <c r="H19" s="17"/>
      <c r="I19" s="17">
        <v>8375</v>
      </c>
      <c r="J19" s="17"/>
      <c r="K19" s="17">
        <v>821</v>
      </c>
      <c r="L19" s="17"/>
      <c r="M19" s="17">
        <v>625</v>
      </c>
      <c r="N19" s="6"/>
      <c r="O19" s="18">
        <v>307</v>
      </c>
      <c r="P19" s="18"/>
      <c r="Q19" s="19">
        <v>64</v>
      </c>
      <c r="R19" s="19"/>
      <c r="S19" s="19">
        <v>637</v>
      </c>
      <c r="T19" s="19"/>
      <c r="U19" s="19">
        <v>39</v>
      </c>
      <c r="V19" s="19"/>
      <c r="W19" s="19">
        <v>270</v>
      </c>
      <c r="X19" s="19"/>
      <c r="Y19" s="19">
        <v>78</v>
      </c>
      <c r="Z19" s="18">
        <v>3037</v>
      </c>
      <c r="AA19" s="6"/>
    </row>
    <row r="20" spans="1:27" ht="15.75">
      <c r="A20" s="20" t="s">
        <v>16</v>
      </c>
      <c r="B20" s="17">
        <v>25136</v>
      </c>
      <c r="C20" s="17">
        <v>3950</v>
      </c>
      <c r="D20" s="17"/>
      <c r="E20" s="17">
        <v>14817</v>
      </c>
      <c r="F20" s="17"/>
      <c r="G20" s="17">
        <v>2024</v>
      </c>
      <c r="H20" s="17"/>
      <c r="I20" s="17">
        <v>1681</v>
      </c>
      <c r="J20" s="17"/>
      <c r="K20" s="17">
        <v>707</v>
      </c>
      <c r="L20" s="17"/>
      <c r="M20" s="17">
        <v>417</v>
      </c>
      <c r="N20" s="6"/>
      <c r="O20" s="18">
        <v>170</v>
      </c>
      <c r="P20" s="18"/>
      <c r="Q20" s="19">
        <v>28</v>
      </c>
      <c r="R20" s="19"/>
      <c r="S20" s="19">
        <v>171</v>
      </c>
      <c r="T20" s="19"/>
      <c r="U20" s="19">
        <v>18</v>
      </c>
      <c r="V20" s="19"/>
      <c r="W20" s="19">
        <v>102</v>
      </c>
      <c r="X20" s="19"/>
      <c r="Y20" s="19">
        <v>52</v>
      </c>
      <c r="Z20" s="18">
        <v>999</v>
      </c>
      <c r="AA20" s="6"/>
    </row>
    <row r="21" spans="1:27" ht="15.75">
      <c r="A21" s="20" t="s">
        <v>17</v>
      </c>
      <c r="B21" s="17">
        <v>25987</v>
      </c>
      <c r="C21" s="17">
        <v>3579</v>
      </c>
      <c r="D21" s="17"/>
      <c r="E21" s="17">
        <v>15535</v>
      </c>
      <c r="F21" s="17"/>
      <c r="G21" s="17">
        <v>2579</v>
      </c>
      <c r="H21" s="17"/>
      <c r="I21" s="17">
        <v>1977</v>
      </c>
      <c r="J21" s="17"/>
      <c r="K21" s="17">
        <v>311</v>
      </c>
      <c r="L21" s="17"/>
      <c r="M21" s="17">
        <v>250</v>
      </c>
      <c r="N21" s="6"/>
      <c r="O21" s="18">
        <v>123</v>
      </c>
      <c r="P21" s="18"/>
      <c r="Q21" s="19">
        <v>44</v>
      </c>
      <c r="R21" s="19"/>
      <c r="S21" s="19">
        <v>248</v>
      </c>
      <c r="T21" s="19"/>
      <c r="U21" s="19">
        <v>26</v>
      </c>
      <c r="V21" s="19"/>
      <c r="W21" s="19">
        <v>110</v>
      </c>
      <c r="X21" s="19"/>
      <c r="Y21" s="19">
        <v>29</v>
      </c>
      <c r="Z21" s="18">
        <v>1176</v>
      </c>
      <c r="AA21" s="6"/>
    </row>
    <row r="22" spans="1:27" ht="15.75">
      <c r="A22" s="20" t="s">
        <v>18</v>
      </c>
      <c r="B22" s="17">
        <v>43543</v>
      </c>
      <c r="C22" s="17">
        <v>7719</v>
      </c>
      <c r="D22" s="17"/>
      <c r="E22" s="17">
        <v>25582</v>
      </c>
      <c r="F22" s="17"/>
      <c r="G22" s="17">
        <v>3363</v>
      </c>
      <c r="H22" s="17"/>
      <c r="I22" s="17">
        <v>2953</v>
      </c>
      <c r="J22" s="17"/>
      <c r="K22" s="17">
        <v>757</v>
      </c>
      <c r="L22" s="17"/>
      <c r="M22" s="17">
        <v>535</v>
      </c>
      <c r="N22" s="6"/>
      <c r="O22" s="18">
        <v>228</v>
      </c>
      <c r="P22" s="18"/>
      <c r="Q22" s="19">
        <v>58</v>
      </c>
      <c r="R22" s="19"/>
      <c r="S22" s="19">
        <v>269</v>
      </c>
      <c r="T22" s="19"/>
      <c r="U22" s="19">
        <v>18</v>
      </c>
      <c r="V22" s="19"/>
      <c r="W22" s="19">
        <v>159</v>
      </c>
      <c r="X22" s="19"/>
      <c r="Y22" s="19">
        <v>27</v>
      </c>
      <c r="Z22" s="18">
        <v>1875</v>
      </c>
      <c r="AA22" s="6"/>
    </row>
    <row r="23" spans="1:27" ht="15.75">
      <c r="A23" s="20" t="s">
        <v>19</v>
      </c>
      <c r="B23" s="17">
        <v>28380</v>
      </c>
      <c r="C23" s="17">
        <v>3065</v>
      </c>
      <c r="D23" s="17"/>
      <c r="E23" s="17">
        <v>18964</v>
      </c>
      <c r="F23" s="17"/>
      <c r="G23" s="17">
        <v>2019</v>
      </c>
      <c r="H23" s="17"/>
      <c r="I23" s="17">
        <v>2758</v>
      </c>
      <c r="J23" s="17"/>
      <c r="K23" s="17">
        <v>382</v>
      </c>
      <c r="L23" s="17"/>
      <c r="M23" s="17">
        <v>185</v>
      </c>
      <c r="N23" s="6"/>
      <c r="O23" s="18">
        <v>76</v>
      </c>
      <c r="P23" s="18"/>
      <c r="Q23" s="19">
        <v>21</v>
      </c>
      <c r="R23" s="19"/>
      <c r="S23" s="19">
        <v>142</v>
      </c>
      <c r="T23" s="19"/>
      <c r="U23" s="19">
        <v>5</v>
      </c>
      <c r="V23" s="19"/>
      <c r="W23" s="19">
        <v>32</v>
      </c>
      <c r="X23" s="19"/>
      <c r="Y23" s="19">
        <v>9</v>
      </c>
      <c r="Z23" s="18">
        <v>722</v>
      </c>
      <c r="AA23" s="6"/>
    </row>
    <row r="24" spans="1:27" ht="15.75">
      <c r="A24" s="20" t="s">
        <v>20</v>
      </c>
      <c r="B24" s="17">
        <v>15407</v>
      </c>
      <c r="C24" s="17">
        <v>1744</v>
      </c>
      <c r="D24" s="17"/>
      <c r="E24" s="17">
        <v>10021</v>
      </c>
      <c r="F24" s="17"/>
      <c r="G24" s="17">
        <v>1282</v>
      </c>
      <c r="H24" s="17"/>
      <c r="I24" s="17">
        <v>1187</v>
      </c>
      <c r="J24" s="17"/>
      <c r="K24" s="17">
        <v>149</v>
      </c>
      <c r="L24" s="17"/>
      <c r="M24" s="17">
        <v>186</v>
      </c>
      <c r="N24" s="6"/>
      <c r="O24" s="18">
        <v>77</v>
      </c>
      <c r="P24" s="18"/>
      <c r="Q24" s="19">
        <v>17</v>
      </c>
      <c r="R24" s="19"/>
      <c r="S24" s="19">
        <v>162</v>
      </c>
      <c r="T24" s="19"/>
      <c r="U24" s="19">
        <v>9</v>
      </c>
      <c r="V24" s="19"/>
      <c r="W24" s="19">
        <v>34</v>
      </c>
      <c r="X24" s="19"/>
      <c r="Y24" s="19">
        <v>13</v>
      </c>
      <c r="Z24" s="18">
        <v>526</v>
      </c>
      <c r="AA24" s="6"/>
    </row>
    <row r="25" spans="1:27" ht="15.75">
      <c r="A25" s="20" t="s">
        <v>21</v>
      </c>
      <c r="B25" s="17">
        <v>25206</v>
      </c>
      <c r="C25" s="17">
        <v>3399</v>
      </c>
      <c r="D25" s="17"/>
      <c r="E25" s="17">
        <v>16449</v>
      </c>
      <c r="F25" s="17"/>
      <c r="G25" s="17">
        <v>2048</v>
      </c>
      <c r="H25" s="17"/>
      <c r="I25" s="17">
        <v>1494</v>
      </c>
      <c r="J25" s="17"/>
      <c r="K25" s="17">
        <v>225</v>
      </c>
      <c r="L25" s="17"/>
      <c r="M25" s="17">
        <v>155</v>
      </c>
      <c r="N25" s="6"/>
      <c r="O25" s="18">
        <v>115</v>
      </c>
      <c r="P25" s="18"/>
      <c r="Q25" s="19">
        <v>34</v>
      </c>
      <c r="R25" s="19"/>
      <c r="S25" s="19">
        <v>137</v>
      </c>
      <c r="T25" s="19"/>
      <c r="U25" s="19">
        <v>14</v>
      </c>
      <c r="V25" s="19"/>
      <c r="W25" s="19">
        <v>119</v>
      </c>
      <c r="X25" s="19"/>
      <c r="Y25" s="19">
        <v>22</v>
      </c>
      <c r="Z25" s="18">
        <v>995</v>
      </c>
      <c r="AA25" s="6"/>
    </row>
    <row r="26" spans="1:27" ht="15.75">
      <c r="A26" s="20" t="s">
        <v>22</v>
      </c>
      <c r="B26" s="17">
        <v>22807</v>
      </c>
      <c r="C26" s="17">
        <v>4042</v>
      </c>
      <c r="D26" s="17"/>
      <c r="E26" s="17">
        <v>11912</v>
      </c>
      <c r="F26" s="17"/>
      <c r="G26" s="17">
        <v>2919</v>
      </c>
      <c r="H26" s="17"/>
      <c r="I26" s="17">
        <v>1680</v>
      </c>
      <c r="J26" s="17"/>
      <c r="K26" s="17">
        <v>192</v>
      </c>
      <c r="L26" s="17"/>
      <c r="M26" s="17">
        <v>469</v>
      </c>
      <c r="N26" s="6"/>
      <c r="O26" s="18">
        <v>124</v>
      </c>
      <c r="P26" s="18"/>
      <c r="Q26" s="19">
        <v>34</v>
      </c>
      <c r="R26" s="19"/>
      <c r="S26" s="19">
        <v>517</v>
      </c>
      <c r="T26" s="19"/>
      <c r="U26" s="19">
        <v>3</v>
      </c>
      <c r="V26" s="19"/>
      <c r="W26" s="19">
        <v>120</v>
      </c>
      <c r="X26" s="19"/>
      <c r="Y26" s="19">
        <v>13</v>
      </c>
      <c r="Z26" s="18">
        <v>782</v>
      </c>
      <c r="AA26" s="6"/>
    </row>
    <row r="27" spans="1:27" ht="15.75">
      <c r="A27" s="20" t="s">
        <v>23</v>
      </c>
      <c r="B27" s="17">
        <v>15291</v>
      </c>
      <c r="C27" s="17">
        <v>2599</v>
      </c>
      <c r="D27" s="17"/>
      <c r="E27" s="17">
        <v>8837</v>
      </c>
      <c r="F27" s="17"/>
      <c r="G27" s="17">
        <v>1257</v>
      </c>
      <c r="H27" s="17"/>
      <c r="I27" s="17">
        <v>1231</v>
      </c>
      <c r="J27" s="17"/>
      <c r="K27" s="17">
        <v>147</v>
      </c>
      <c r="L27" s="17"/>
      <c r="M27" s="17">
        <v>194</v>
      </c>
      <c r="N27" s="6"/>
      <c r="O27" s="18">
        <v>63</v>
      </c>
      <c r="P27" s="18"/>
      <c r="Q27" s="19">
        <v>17</v>
      </c>
      <c r="R27" s="19"/>
      <c r="S27" s="19">
        <v>219</v>
      </c>
      <c r="T27" s="19"/>
      <c r="U27" s="19">
        <v>5</v>
      </c>
      <c r="V27" s="19"/>
      <c r="W27" s="19">
        <v>64</v>
      </c>
      <c r="X27" s="19"/>
      <c r="Y27" s="19">
        <v>11</v>
      </c>
      <c r="Z27" s="18">
        <v>647</v>
      </c>
      <c r="AA27" s="6"/>
    </row>
    <row r="28" spans="1:27" ht="15.75">
      <c r="A28" s="20" t="s">
        <v>24</v>
      </c>
      <c r="B28" s="17">
        <v>16678</v>
      </c>
      <c r="C28" s="17">
        <v>1988</v>
      </c>
      <c r="D28" s="17"/>
      <c r="E28" s="17">
        <v>10600</v>
      </c>
      <c r="F28" s="17"/>
      <c r="G28" s="17">
        <v>1590</v>
      </c>
      <c r="H28" s="17"/>
      <c r="I28" s="17">
        <v>960</v>
      </c>
      <c r="J28" s="17"/>
      <c r="K28" s="17">
        <v>164</v>
      </c>
      <c r="L28" s="17"/>
      <c r="M28" s="17">
        <v>212</v>
      </c>
      <c r="N28" s="6"/>
      <c r="O28" s="18">
        <v>78</v>
      </c>
      <c r="P28" s="18"/>
      <c r="Q28" s="19">
        <v>20</v>
      </c>
      <c r="R28" s="19"/>
      <c r="S28" s="19">
        <v>213</v>
      </c>
      <c r="T28" s="19"/>
      <c r="U28" s="19">
        <v>16</v>
      </c>
      <c r="V28" s="19"/>
      <c r="W28" s="19">
        <v>77</v>
      </c>
      <c r="X28" s="19"/>
      <c r="Y28" s="19">
        <v>19</v>
      </c>
      <c r="Z28" s="18">
        <v>741</v>
      </c>
      <c r="AA28" s="6"/>
    </row>
    <row r="29" spans="1:27" ht="15.75">
      <c r="A29" s="20" t="s">
        <v>25</v>
      </c>
      <c r="B29" s="17">
        <v>78384</v>
      </c>
      <c r="C29" s="17">
        <v>14717</v>
      </c>
      <c r="D29" s="17"/>
      <c r="E29" s="17">
        <v>45934</v>
      </c>
      <c r="F29" s="17"/>
      <c r="G29" s="17">
        <v>7508</v>
      </c>
      <c r="H29" s="17"/>
      <c r="I29" s="17">
        <v>3922</v>
      </c>
      <c r="J29" s="17"/>
      <c r="K29" s="17">
        <v>1135</v>
      </c>
      <c r="L29" s="17"/>
      <c r="M29" s="17">
        <v>1238</v>
      </c>
      <c r="N29" s="6"/>
      <c r="O29" s="18">
        <v>380</v>
      </c>
      <c r="P29" s="18"/>
      <c r="Q29" s="19">
        <v>87</v>
      </c>
      <c r="R29" s="19"/>
      <c r="S29" s="19">
        <v>946</v>
      </c>
      <c r="T29" s="19"/>
      <c r="U29" s="19">
        <v>20</v>
      </c>
      <c r="V29" s="19"/>
      <c r="W29" s="19">
        <v>404</v>
      </c>
      <c r="X29" s="19"/>
      <c r="Y29" s="19">
        <v>115</v>
      </c>
      <c r="Z29" s="18">
        <v>1978</v>
      </c>
      <c r="AA29" s="6"/>
    </row>
    <row r="30" spans="1:27" ht="15.75">
      <c r="A30" s="20" t="s">
        <v>26</v>
      </c>
      <c r="B30" s="17">
        <v>323028</v>
      </c>
      <c r="C30" s="17">
        <v>71415</v>
      </c>
      <c r="D30" s="17"/>
      <c r="E30" s="17">
        <v>152853</v>
      </c>
      <c r="F30" s="17"/>
      <c r="G30" s="17">
        <v>26000</v>
      </c>
      <c r="H30" s="17"/>
      <c r="I30" s="17">
        <v>34540</v>
      </c>
      <c r="J30" s="17"/>
      <c r="K30" s="17">
        <v>6333</v>
      </c>
      <c r="L30" s="17"/>
      <c r="M30" s="17">
        <v>5042</v>
      </c>
      <c r="N30" s="6"/>
      <c r="O30" s="18">
        <v>1871</v>
      </c>
      <c r="P30" s="18"/>
      <c r="Q30" s="19">
        <v>710</v>
      </c>
      <c r="R30" s="19"/>
      <c r="S30" s="19">
        <v>3303</v>
      </c>
      <c r="T30" s="19"/>
      <c r="U30" s="19">
        <v>170</v>
      </c>
      <c r="V30" s="19"/>
      <c r="W30" s="19">
        <v>4586</v>
      </c>
      <c r="X30" s="19"/>
      <c r="Y30" s="19">
        <v>289</v>
      </c>
      <c r="Z30" s="18">
        <v>15916</v>
      </c>
      <c r="AA30" s="6"/>
    </row>
    <row r="31" spans="1:27" ht="15.75">
      <c r="A31" s="20" t="s">
        <v>27</v>
      </c>
      <c r="B31" s="17">
        <v>14442</v>
      </c>
      <c r="C31" s="17">
        <v>1611</v>
      </c>
      <c r="D31" s="17"/>
      <c r="E31" s="17">
        <v>9782</v>
      </c>
      <c r="F31" s="17"/>
      <c r="G31" s="17">
        <v>1148</v>
      </c>
      <c r="H31" s="17"/>
      <c r="I31" s="17">
        <v>677</v>
      </c>
      <c r="J31" s="17"/>
      <c r="K31" s="17">
        <v>150</v>
      </c>
      <c r="L31" s="17"/>
      <c r="M31" s="17">
        <v>134</v>
      </c>
      <c r="N31" s="6"/>
      <c r="O31" s="18">
        <v>81</v>
      </c>
      <c r="P31" s="18"/>
      <c r="Q31" s="19">
        <v>19</v>
      </c>
      <c r="R31" s="19"/>
      <c r="S31" s="19">
        <v>110</v>
      </c>
      <c r="T31" s="19"/>
      <c r="U31" s="19">
        <v>6</v>
      </c>
      <c r="V31" s="19"/>
      <c r="W31" s="19">
        <v>43</v>
      </c>
      <c r="X31" s="19"/>
      <c r="Y31" s="19">
        <v>14</v>
      </c>
      <c r="Z31" s="18">
        <v>667</v>
      </c>
      <c r="AA31" s="6"/>
    </row>
    <row r="32" spans="1:27" ht="15.75">
      <c r="A32" s="20" t="s">
        <v>28</v>
      </c>
      <c r="B32" s="17">
        <v>13819</v>
      </c>
      <c r="C32" s="17">
        <v>2027</v>
      </c>
      <c r="D32" s="17"/>
      <c r="E32" s="17">
        <v>8678</v>
      </c>
      <c r="F32" s="17"/>
      <c r="G32" s="17">
        <v>819</v>
      </c>
      <c r="H32" s="17"/>
      <c r="I32" s="17">
        <v>1084</v>
      </c>
      <c r="J32" s="17"/>
      <c r="K32" s="17">
        <v>186</v>
      </c>
      <c r="L32" s="17"/>
      <c r="M32" s="17">
        <v>109</v>
      </c>
      <c r="N32" s="6"/>
      <c r="O32" s="18">
        <v>88</v>
      </c>
      <c r="P32" s="18"/>
      <c r="Q32" s="19">
        <v>19</v>
      </c>
      <c r="R32" s="19"/>
      <c r="S32" s="19">
        <v>99</v>
      </c>
      <c r="T32" s="19"/>
      <c r="U32" s="19">
        <v>6</v>
      </c>
      <c r="V32" s="19"/>
      <c r="W32" s="19">
        <v>30</v>
      </c>
      <c r="X32" s="19"/>
      <c r="Y32" s="19">
        <v>11</v>
      </c>
      <c r="Z32" s="18">
        <v>663</v>
      </c>
      <c r="AA32" s="6"/>
    </row>
    <row r="33" spans="1:27" ht="15.75">
      <c r="A33" s="20" t="s">
        <v>29</v>
      </c>
      <c r="B33" s="17">
        <v>16926</v>
      </c>
      <c r="C33" s="17">
        <v>2083</v>
      </c>
      <c r="D33" s="17"/>
      <c r="E33" s="17">
        <v>10216</v>
      </c>
      <c r="F33" s="17"/>
      <c r="G33" s="17">
        <v>1759</v>
      </c>
      <c r="H33" s="17"/>
      <c r="I33" s="17">
        <v>1525</v>
      </c>
      <c r="J33" s="17"/>
      <c r="K33" s="17">
        <v>180</v>
      </c>
      <c r="L33" s="17"/>
      <c r="M33" s="17">
        <v>287</v>
      </c>
      <c r="N33" s="6"/>
      <c r="O33" s="18">
        <v>47</v>
      </c>
      <c r="P33" s="18"/>
      <c r="Q33" s="19">
        <v>26</v>
      </c>
      <c r="R33" s="19"/>
      <c r="S33" s="19">
        <v>218</v>
      </c>
      <c r="T33" s="19"/>
      <c r="U33" s="19">
        <v>5</v>
      </c>
      <c r="V33" s="19"/>
      <c r="W33" s="19">
        <v>85</v>
      </c>
      <c r="X33" s="19"/>
      <c r="Y33" s="19">
        <v>9</v>
      </c>
      <c r="Z33" s="18">
        <v>486</v>
      </c>
      <c r="AA33" s="6"/>
    </row>
    <row r="34" spans="1:27" ht="15.75">
      <c r="A34" s="20" t="s">
        <v>30</v>
      </c>
      <c r="B34" s="17">
        <v>19287</v>
      </c>
      <c r="C34" s="17">
        <v>1970</v>
      </c>
      <c r="D34" s="17"/>
      <c r="E34" s="17">
        <v>10302</v>
      </c>
      <c r="F34" s="17"/>
      <c r="G34" s="17">
        <v>1829</v>
      </c>
      <c r="H34" s="17"/>
      <c r="I34" s="17">
        <v>3603</v>
      </c>
      <c r="J34" s="17"/>
      <c r="K34" s="17">
        <v>405</v>
      </c>
      <c r="L34" s="17"/>
      <c r="M34" s="17">
        <v>309</v>
      </c>
      <c r="N34" s="6"/>
      <c r="O34" s="18">
        <v>85</v>
      </c>
      <c r="P34" s="18"/>
      <c r="Q34" s="19">
        <v>13</v>
      </c>
      <c r="R34" s="19"/>
      <c r="S34" s="19">
        <v>111</v>
      </c>
      <c r="T34" s="19"/>
      <c r="U34" s="19">
        <v>5</v>
      </c>
      <c r="V34" s="19"/>
      <c r="W34" s="19">
        <v>81</v>
      </c>
      <c r="X34" s="19"/>
      <c r="Y34" s="19">
        <v>18</v>
      </c>
      <c r="Z34" s="18">
        <v>556</v>
      </c>
      <c r="AA34" s="6"/>
    </row>
    <row r="35" spans="1:27" ht="15.75">
      <c r="A35" s="20" t="s">
        <v>31</v>
      </c>
      <c r="B35" s="17">
        <v>17006</v>
      </c>
      <c r="C35" s="17">
        <v>2387</v>
      </c>
      <c r="D35" s="17"/>
      <c r="E35" s="17">
        <v>10213</v>
      </c>
      <c r="F35" s="17"/>
      <c r="G35" s="17">
        <v>1908</v>
      </c>
      <c r="H35" s="17"/>
      <c r="I35" s="17">
        <v>1032</v>
      </c>
      <c r="J35" s="17"/>
      <c r="K35" s="17">
        <v>202</v>
      </c>
      <c r="L35" s="17"/>
      <c r="M35" s="17">
        <v>219</v>
      </c>
      <c r="N35" s="6"/>
      <c r="O35" s="18">
        <v>143</v>
      </c>
      <c r="P35" s="18"/>
      <c r="Q35" s="19">
        <v>22</v>
      </c>
      <c r="R35" s="19"/>
      <c r="S35" s="19">
        <v>301</v>
      </c>
      <c r="T35" s="19"/>
      <c r="U35" s="19">
        <v>9</v>
      </c>
      <c r="V35" s="19"/>
      <c r="W35" s="19">
        <v>70</v>
      </c>
      <c r="X35" s="19"/>
      <c r="Y35" s="19">
        <v>10</v>
      </c>
      <c r="Z35" s="18">
        <v>490</v>
      </c>
      <c r="AA35" s="6"/>
    </row>
    <row r="36" spans="1:27" ht="15.75">
      <c r="A36" s="20" t="s">
        <v>32</v>
      </c>
      <c r="B36" s="17">
        <v>3085</v>
      </c>
      <c r="C36" s="17">
        <v>328</v>
      </c>
      <c r="D36" s="17"/>
      <c r="E36" s="17">
        <v>1997</v>
      </c>
      <c r="F36" s="17"/>
      <c r="G36" s="17">
        <v>316</v>
      </c>
      <c r="H36" s="17"/>
      <c r="I36" s="17">
        <v>213</v>
      </c>
      <c r="J36" s="17"/>
      <c r="K36" s="17">
        <v>48</v>
      </c>
      <c r="L36" s="17"/>
      <c r="M36" s="17">
        <v>41</v>
      </c>
      <c r="N36" s="6"/>
      <c r="O36" s="18">
        <v>15</v>
      </c>
      <c r="P36" s="18"/>
      <c r="Q36" s="19">
        <v>5</v>
      </c>
      <c r="R36" s="19"/>
      <c r="S36" s="19">
        <v>26</v>
      </c>
      <c r="T36" s="19"/>
      <c r="U36" s="58">
        <v>0</v>
      </c>
      <c r="V36" s="19"/>
      <c r="W36" s="19">
        <v>9</v>
      </c>
      <c r="X36" s="19"/>
      <c r="Y36" s="19">
        <v>3</v>
      </c>
      <c r="Z36" s="18">
        <v>84</v>
      </c>
      <c r="AA36" s="6"/>
    </row>
    <row r="37" spans="1:27" ht="15.75">
      <c r="A37" s="20" t="s">
        <v>33</v>
      </c>
      <c r="B37" s="17">
        <v>21080</v>
      </c>
      <c r="C37" s="17">
        <v>2139</v>
      </c>
      <c r="D37" s="17"/>
      <c r="E37" s="17">
        <v>13622</v>
      </c>
      <c r="F37" s="17"/>
      <c r="G37" s="17">
        <v>2114</v>
      </c>
      <c r="H37" s="17"/>
      <c r="I37" s="17">
        <v>1613</v>
      </c>
      <c r="J37" s="17"/>
      <c r="K37" s="17">
        <v>257</v>
      </c>
      <c r="L37" s="17"/>
      <c r="M37" s="17">
        <v>195</v>
      </c>
      <c r="N37" s="6"/>
      <c r="O37" s="18">
        <v>79</v>
      </c>
      <c r="P37" s="18"/>
      <c r="Q37" s="19">
        <v>24</v>
      </c>
      <c r="R37" s="19"/>
      <c r="S37" s="19">
        <v>267</v>
      </c>
      <c r="T37" s="19"/>
      <c r="U37" s="19">
        <v>6</v>
      </c>
      <c r="V37" s="19"/>
      <c r="W37" s="19">
        <v>52</v>
      </c>
      <c r="X37" s="19"/>
      <c r="Y37" s="19">
        <v>14</v>
      </c>
      <c r="Z37" s="18">
        <v>698</v>
      </c>
      <c r="AA37" s="6"/>
    </row>
    <row r="38" spans="1:27" ht="15.75">
      <c r="A38" s="20" t="s">
        <v>34</v>
      </c>
      <c r="B38" s="17">
        <v>27051</v>
      </c>
      <c r="C38" s="17">
        <v>2567</v>
      </c>
      <c r="D38" s="17"/>
      <c r="E38" s="17">
        <v>17391</v>
      </c>
      <c r="F38" s="17"/>
      <c r="G38" s="17">
        <v>2617</v>
      </c>
      <c r="H38" s="17"/>
      <c r="I38" s="17">
        <v>2766</v>
      </c>
      <c r="J38" s="17"/>
      <c r="K38" s="17">
        <v>342</v>
      </c>
      <c r="L38" s="17"/>
      <c r="M38" s="17">
        <v>230</v>
      </c>
      <c r="N38" s="6"/>
      <c r="O38" s="18">
        <v>101</v>
      </c>
      <c r="P38" s="18"/>
      <c r="Q38" s="19">
        <v>15</v>
      </c>
      <c r="R38" s="19"/>
      <c r="S38" s="19">
        <v>189</v>
      </c>
      <c r="T38" s="19"/>
      <c r="U38" s="19">
        <v>11</v>
      </c>
      <c r="V38" s="19"/>
      <c r="W38" s="19">
        <v>46</v>
      </c>
      <c r="X38" s="19"/>
      <c r="Y38" s="19">
        <v>16</v>
      </c>
      <c r="Z38" s="18">
        <v>760</v>
      </c>
      <c r="AA38" s="6"/>
    </row>
    <row r="39" spans="1:27" ht="15.75">
      <c r="A39" s="20" t="s">
        <v>35</v>
      </c>
      <c r="B39" s="17">
        <v>8835</v>
      </c>
      <c r="C39" s="17">
        <v>768</v>
      </c>
      <c r="D39" s="17"/>
      <c r="E39" s="17">
        <v>5877</v>
      </c>
      <c r="F39" s="17"/>
      <c r="G39" s="17">
        <v>677</v>
      </c>
      <c r="H39" s="17"/>
      <c r="I39" s="17">
        <v>780</v>
      </c>
      <c r="J39" s="17"/>
      <c r="K39" s="17">
        <v>165</v>
      </c>
      <c r="L39" s="17"/>
      <c r="M39" s="17">
        <v>51</v>
      </c>
      <c r="N39" s="6"/>
      <c r="O39" s="18">
        <v>29</v>
      </c>
      <c r="P39" s="18"/>
      <c r="Q39" s="19">
        <v>11</v>
      </c>
      <c r="R39" s="19"/>
      <c r="S39" s="19">
        <v>66</v>
      </c>
      <c r="T39" s="19"/>
      <c r="U39" s="19">
        <v>3</v>
      </c>
      <c r="V39" s="19"/>
      <c r="W39" s="19">
        <v>10</v>
      </c>
      <c r="X39" s="19"/>
      <c r="Y39" s="19">
        <v>7</v>
      </c>
      <c r="Z39" s="18">
        <v>391</v>
      </c>
      <c r="AA39" s="6"/>
    </row>
    <row r="40" spans="1:27" ht="15.75">
      <c r="A40" s="20" t="s">
        <v>36</v>
      </c>
      <c r="B40" s="17">
        <v>20409</v>
      </c>
      <c r="C40" s="17">
        <v>2231</v>
      </c>
      <c r="D40" s="17"/>
      <c r="E40" s="17">
        <v>9388</v>
      </c>
      <c r="F40" s="17"/>
      <c r="G40" s="17">
        <v>1506</v>
      </c>
      <c r="H40" s="17"/>
      <c r="I40" s="17">
        <v>5415</v>
      </c>
      <c r="J40" s="17"/>
      <c r="K40" s="17">
        <v>290</v>
      </c>
      <c r="L40" s="17"/>
      <c r="M40" s="17">
        <v>313</v>
      </c>
      <c r="N40" s="6"/>
      <c r="O40" s="18">
        <v>115</v>
      </c>
      <c r="P40" s="18"/>
      <c r="Q40" s="19">
        <v>21</v>
      </c>
      <c r="R40" s="19"/>
      <c r="S40" s="19">
        <v>144</v>
      </c>
      <c r="T40" s="19"/>
      <c r="U40" s="19">
        <v>8</v>
      </c>
      <c r="V40" s="19"/>
      <c r="W40" s="19">
        <v>65</v>
      </c>
      <c r="X40" s="19"/>
      <c r="Y40" s="19">
        <v>17</v>
      </c>
      <c r="Z40" s="18">
        <v>896</v>
      </c>
      <c r="AA40" s="6"/>
    </row>
    <row r="41" spans="1:27" ht="15.75">
      <c r="A41" s="20" t="s">
        <v>37</v>
      </c>
      <c r="B41" s="17">
        <v>21607</v>
      </c>
      <c r="C41" s="17">
        <v>2753</v>
      </c>
      <c r="D41" s="17"/>
      <c r="E41" s="17">
        <v>12657</v>
      </c>
      <c r="F41" s="17"/>
      <c r="G41" s="17">
        <v>2484</v>
      </c>
      <c r="H41" s="17"/>
      <c r="I41" s="17">
        <v>1731</v>
      </c>
      <c r="J41" s="17"/>
      <c r="K41" s="17">
        <v>316</v>
      </c>
      <c r="L41" s="17"/>
      <c r="M41" s="17">
        <v>241</v>
      </c>
      <c r="N41" s="6"/>
      <c r="O41" s="18">
        <v>110</v>
      </c>
      <c r="P41" s="18"/>
      <c r="Q41" s="19">
        <v>26</v>
      </c>
      <c r="R41" s="19"/>
      <c r="S41" s="19">
        <v>290</v>
      </c>
      <c r="T41" s="19"/>
      <c r="U41" s="19">
        <v>8</v>
      </c>
      <c r="V41" s="19"/>
      <c r="W41" s="19">
        <v>85</v>
      </c>
      <c r="X41" s="19"/>
      <c r="Y41" s="19">
        <v>26</v>
      </c>
      <c r="Z41" s="18">
        <v>880</v>
      </c>
      <c r="AA41" s="6"/>
    </row>
    <row r="42" spans="1:27" ht="15.75">
      <c r="A42" s="20" t="s">
        <v>38</v>
      </c>
      <c r="B42" s="17">
        <v>243178</v>
      </c>
      <c r="C42" s="17">
        <v>47875</v>
      </c>
      <c r="D42" s="17"/>
      <c r="E42" s="17">
        <v>85572</v>
      </c>
      <c r="F42" s="17"/>
      <c r="G42" s="17">
        <v>15182</v>
      </c>
      <c r="H42" s="17"/>
      <c r="I42" s="17">
        <v>78056</v>
      </c>
      <c r="J42" s="17"/>
      <c r="K42" s="17">
        <v>3147</v>
      </c>
      <c r="L42" s="17"/>
      <c r="M42" s="17">
        <v>2071</v>
      </c>
      <c r="N42" s="6"/>
      <c r="O42" s="18">
        <v>772</v>
      </c>
      <c r="P42" s="18"/>
      <c r="Q42" s="19">
        <v>224</v>
      </c>
      <c r="R42" s="19"/>
      <c r="S42" s="19">
        <v>2568</v>
      </c>
      <c r="T42" s="19"/>
      <c r="U42" s="19">
        <v>87</v>
      </c>
      <c r="V42" s="19"/>
      <c r="W42" s="19">
        <v>822</v>
      </c>
      <c r="X42" s="19"/>
      <c r="Y42" s="19">
        <v>227</v>
      </c>
      <c r="Z42" s="18">
        <v>6575</v>
      </c>
      <c r="AA42" s="6"/>
    </row>
    <row r="43" spans="1:27" ht="15.75">
      <c r="A43" s="20" t="s">
        <v>39</v>
      </c>
      <c r="B43" s="17">
        <v>17928</v>
      </c>
      <c r="C43" s="17">
        <v>2601</v>
      </c>
      <c r="D43" s="17"/>
      <c r="E43" s="17">
        <v>10078</v>
      </c>
      <c r="F43" s="17"/>
      <c r="G43" s="17">
        <v>1678</v>
      </c>
      <c r="H43" s="17"/>
      <c r="I43" s="17">
        <v>1679</v>
      </c>
      <c r="J43" s="17"/>
      <c r="K43" s="17">
        <v>199</v>
      </c>
      <c r="L43" s="17"/>
      <c r="M43" s="17">
        <v>230</v>
      </c>
      <c r="N43" s="6"/>
      <c r="O43" s="18">
        <v>79</v>
      </c>
      <c r="P43" s="18"/>
      <c r="Q43" s="19">
        <v>16</v>
      </c>
      <c r="R43" s="19"/>
      <c r="S43" s="19">
        <v>197</v>
      </c>
      <c r="T43" s="19"/>
      <c r="U43" s="19">
        <v>11</v>
      </c>
      <c r="V43" s="19"/>
      <c r="W43" s="19">
        <v>51</v>
      </c>
      <c r="X43" s="19"/>
      <c r="Y43" s="19">
        <v>15</v>
      </c>
      <c r="Z43" s="18">
        <v>1094</v>
      </c>
      <c r="AA43" s="6"/>
    </row>
    <row r="44" spans="1:27" ht="15.75">
      <c r="A44" s="20" t="s">
        <v>40</v>
      </c>
      <c r="B44" s="17">
        <v>434824</v>
      </c>
      <c r="C44" s="17">
        <v>117015</v>
      </c>
      <c r="D44" s="17"/>
      <c r="E44" s="17">
        <v>242609</v>
      </c>
      <c r="F44" s="17"/>
      <c r="G44" s="17">
        <v>31496</v>
      </c>
      <c r="H44" s="17"/>
      <c r="I44" s="17">
        <v>13904</v>
      </c>
      <c r="J44" s="17"/>
      <c r="K44" s="17">
        <v>5992</v>
      </c>
      <c r="L44" s="17"/>
      <c r="M44" s="17">
        <v>5130</v>
      </c>
      <c r="N44" s="6"/>
      <c r="O44" s="18">
        <v>1227</v>
      </c>
      <c r="P44" s="18"/>
      <c r="Q44" s="19">
        <v>396</v>
      </c>
      <c r="R44" s="19"/>
      <c r="S44" s="19">
        <v>2772</v>
      </c>
      <c r="T44" s="19"/>
      <c r="U44" s="19">
        <v>78</v>
      </c>
      <c r="V44" s="19"/>
      <c r="W44" s="19">
        <v>2896</v>
      </c>
      <c r="X44" s="19"/>
      <c r="Y44" s="19">
        <v>286</v>
      </c>
      <c r="Z44" s="18">
        <v>11023</v>
      </c>
      <c r="AA44" s="6"/>
    </row>
    <row r="45" spans="1:27" ht="15.75">
      <c r="A45" s="20" t="s">
        <v>41</v>
      </c>
      <c r="B45" s="17">
        <v>70291</v>
      </c>
      <c r="C45" s="17">
        <v>11969</v>
      </c>
      <c r="D45" s="17"/>
      <c r="E45" s="17">
        <v>37340</v>
      </c>
      <c r="F45" s="17"/>
      <c r="G45" s="17">
        <v>5273</v>
      </c>
      <c r="H45" s="17"/>
      <c r="I45" s="17">
        <v>8166</v>
      </c>
      <c r="J45" s="17"/>
      <c r="K45" s="17">
        <v>1440</v>
      </c>
      <c r="L45" s="17"/>
      <c r="M45" s="17">
        <v>1138</v>
      </c>
      <c r="N45" s="6"/>
      <c r="O45" s="18">
        <v>448</v>
      </c>
      <c r="P45" s="18"/>
      <c r="Q45" s="19">
        <v>135</v>
      </c>
      <c r="R45" s="19"/>
      <c r="S45" s="19">
        <v>687</v>
      </c>
      <c r="T45" s="19"/>
      <c r="U45" s="19">
        <v>23</v>
      </c>
      <c r="V45" s="19"/>
      <c r="W45" s="19">
        <v>743</v>
      </c>
      <c r="X45" s="19"/>
      <c r="Y45" s="19">
        <v>42</v>
      </c>
      <c r="Z45" s="18">
        <v>2887</v>
      </c>
      <c r="AA45" s="6"/>
    </row>
    <row r="46" spans="1:27" ht="15.75">
      <c r="A46" s="20" t="s">
        <v>42</v>
      </c>
      <c r="B46" s="17">
        <v>78516</v>
      </c>
      <c r="C46" s="17">
        <v>8806</v>
      </c>
      <c r="D46" s="17"/>
      <c r="E46" s="17">
        <v>49757</v>
      </c>
      <c r="F46" s="17"/>
      <c r="G46" s="17">
        <v>7623</v>
      </c>
      <c r="H46" s="17"/>
      <c r="I46" s="17">
        <v>6177</v>
      </c>
      <c r="J46" s="17"/>
      <c r="K46" s="17">
        <v>1272</v>
      </c>
      <c r="L46" s="17"/>
      <c r="M46" s="17">
        <v>535</v>
      </c>
      <c r="N46" s="6"/>
      <c r="O46" s="18">
        <v>249</v>
      </c>
      <c r="P46" s="18"/>
      <c r="Q46" s="19">
        <v>45</v>
      </c>
      <c r="R46" s="19"/>
      <c r="S46" s="19">
        <v>1102</v>
      </c>
      <c r="T46" s="19"/>
      <c r="U46" s="19">
        <v>25</v>
      </c>
      <c r="V46" s="19"/>
      <c r="W46" s="19">
        <v>278</v>
      </c>
      <c r="X46" s="19"/>
      <c r="Y46" s="19">
        <v>42</v>
      </c>
      <c r="Z46" s="18">
        <v>2605</v>
      </c>
      <c r="AA46" s="6"/>
    </row>
    <row r="47" spans="1:27" ht="15.75">
      <c r="A47" s="20" t="s">
        <v>43</v>
      </c>
      <c r="B47" s="17">
        <v>153952</v>
      </c>
      <c r="C47" s="17">
        <v>28195</v>
      </c>
      <c r="D47" s="17"/>
      <c r="E47" s="17">
        <v>85169</v>
      </c>
      <c r="F47" s="17"/>
      <c r="G47" s="17">
        <v>15800</v>
      </c>
      <c r="H47" s="17"/>
      <c r="I47" s="17">
        <v>13544</v>
      </c>
      <c r="J47" s="17"/>
      <c r="K47" s="17">
        <v>1685</v>
      </c>
      <c r="L47" s="17"/>
      <c r="M47" s="17">
        <v>1748</v>
      </c>
      <c r="N47" s="6"/>
      <c r="O47" s="18">
        <v>834</v>
      </c>
      <c r="P47" s="18"/>
      <c r="Q47" s="19">
        <v>146</v>
      </c>
      <c r="R47" s="19"/>
      <c r="S47" s="19">
        <v>2563</v>
      </c>
      <c r="T47" s="19"/>
      <c r="U47" s="19">
        <v>57</v>
      </c>
      <c r="V47" s="19"/>
      <c r="W47" s="19">
        <v>939</v>
      </c>
      <c r="X47" s="19"/>
      <c r="Y47" s="19">
        <v>115</v>
      </c>
      <c r="Z47" s="18">
        <v>3157</v>
      </c>
      <c r="AA47" s="6"/>
    </row>
    <row r="48" spans="1:27" ht="15.75">
      <c r="A48" s="20" t="s">
        <v>44</v>
      </c>
      <c r="B48" s="17">
        <v>32825</v>
      </c>
      <c r="C48" s="17">
        <v>3774</v>
      </c>
      <c r="D48" s="17"/>
      <c r="E48" s="17">
        <v>14851</v>
      </c>
      <c r="F48" s="17"/>
      <c r="G48" s="17">
        <v>2352</v>
      </c>
      <c r="H48" s="17"/>
      <c r="I48" s="17">
        <v>9882</v>
      </c>
      <c r="J48" s="17"/>
      <c r="K48" s="17">
        <v>355</v>
      </c>
      <c r="L48" s="17"/>
      <c r="M48" s="17">
        <v>400</v>
      </c>
      <c r="N48" s="6"/>
      <c r="O48" s="18">
        <v>132</v>
      </c>
      <c r="P48" s="18"/>
      <c r="Q48" s="19">
        <v>30</v>
      </c>
      <c r="R48" s="19"/>
      <c r="S48" s="19">
        <v>192</v>
      </c>
      <c r="T48" s="19"/>
      <c r="U48" s="19">
        <v>13</v>
      </c>
      <c r="V48" s="19"/>
      <c r="W48" s="19">
        <v>66</v>
      </c>
      <c r="X48" s="19"/>
      <c r="Y48" s="19">
        <v>39</v>
      </c>
      <c r="Z48" s="18">
        <v>739</v>
      </c>
      <c r="AA48" s="6"/>
    </row>
    <row r="49" spans="1:27" ht="15.75">
      <c r="A49" s="20" t="s">
        <v>45</v>
      </c>
      <c r="B49" s="17">
        <v>88371</v>
      </c>
      <c r="C49" s="17">
        <v>17233</v>
      </c>
      <c r="D49" s="17"/>
      <c r="E49" s="17">
        <v>52220</v>
      </c>
      <c r="F49" s="17"/>
      <c r="G49" s="17">
        <v>7598</v>
      </c>
      <c r="H49" s="17"/>
      <c r="I49" s="17">
        <v>3589</v>
      </c>
      <c r="J49" s="17"/>
      <c r="K49" s="17">
        <v>1439</v>
      </c>
      <c r="L49" s="17"/>
      <c r="M49" s="17">
        <v>1348</v>
      </c>
      <c r="N49" s="6"/>
      <c r="O49" s="18">
        <v>469</v>
      </c>
      <c r="P49" s="18"/>
      <c r="Q49" s="19">
        <v>69</v>
      </c>
      <c r="R49" s="19"/>
      <c r="S49" s="19">
        <v>1170</v>
      </c>
      <c r="T49" s="19"/>
      <c r="U49" s="19">
        <v>27</v>
      </c>
      <c r="V49" s="19"/>
      <c r="W49" s="19">
        <v>305</v>
      </c>
      <c r="X49" s="19"/>
      <c r="Y49" s="19">
        <v>127</v>
      </c>
      <c r="Z49" s="18">
        <v>2777</v>
      </c>
      <c r="AA49" s="6"/>
    </row>
    <row r="50" spans="1:27" ht="15.75">
      <c r="A50" s="20" t="s">
        <v>46</v>
      </c>
      <c r="B50" s="17">
        <v>11819</v>
      </c>
      <c r="C50" s="17">
        <v>1234</v>
      </c>
      <c r="D50" s="17"/>
      <c r="E50" s="17">
        <v>6507</v>
      </c>
      <c r="F50" s="17"/>
      <c r="G50" s="17">
        <v>865</v>
      </c>
      <c r="H50" s="17"/>
      <c r="I50" s="17">
        <v>2430</v>
      </c>
      <c r="J50" s="17"/>
      <c r="K50" s="17">
        <v>168</v>
      </c>
      <c r="L50" s="17"/>
      <c r="M50" s="17">
        <v>111</v>
      </c>
      <c r="N50" s="6"/>
      <c r="O50" s="18">
        <v>51</v>
      </c>
      <c r="P50" s="18"/>
      <c r="Q50" s="19">
        <v>13</v>
      </c>
      <c r="R50" s="19"/>
      <c r="S50" s="19">
        <v>65</v>
      </c>
      <c r="T50" s="19"/>
      <c r="U50" s="19">
        <v>2</v>
      </c>
      <c r="V50" s="19"/>
      <c r="W50" s="19">
        <v>39</v>
      </c>
      <c r="X50" s="19"/>
      <c r="Y50" s="19">
        <v>12</v>
      </c>
      <c r="Z50" s="18">
        <v>322</v>
      </c>
      <c r="AA50" s="6"/>
    </row>
    <row r="51" spans="1:27" ht="15.75">
      <c r="A51" s="20" t="s">
        <v>47</v>
      </c>
      <c r="B51" s="17">
        <v>36764</v>
      </c>
      <c r="C51" s="17">
        <v>4292</v>
      </c>
      <c r="D51" s="17"/>
      <c r="E51" s="17">
        <v>22337</v>
      </c>
      <c r="F51" s="17"/>
      <c r="G51" s="17">
        <v>3785</v>
      </c>
      <c r="H51" s="17"/>
      <c r="I51" s="17">
        <v>3036</v>
      </c>
      <c r="J51" s="17"/>
      <c r="K51" s="17">
        <v>389</v>
      </c>
      <c r="L51" s="17"/>
      <c r="M51" s="17">
        <v>421</v>
      </c>
      <c r="N51" s="6"/>
      <c r="O51" s="18">
        <v>170</v>
      </c>
      <c r="P51" s="18"/>
      <c r="Q51" s="19">
        <v>51</v>
      </c>
      <c r="R51" s="19"/>
      <c r="S51" s="19">
        <v>419</v>
      </c>
      <c r="T51" s="19"/>
      <c r="U51" s="19">
        <v>10</v>
      </c>
      <c r="V51" s="19"/>
      <c r="W51" s="19">
        <v>112</v>
      </c>
      <c r="X51" s="19"/>
      <c r="Y51" s="19">
        <v>51</v>
      </c>
      <c r="Z51" s="18">
        <v>1691</v>
      </c>
      <c r="AA51" s="6"/>
    </row>
    <row r="52" spans="1:27" ht="15.75">
      <c r="A52" s="20" t="s">
        <v>48</v>
      </c>
      <c r="B52" s="17">
        <v>19425</v>
      </c>
      <c r="C52" s="17">
        <v>2935</v>
      </c>
      <c r="D52" s="17"/>
      <c r="E52" s="17">
        <v>11817</v>
      </c>
      <c r="F52" s="17"/>
      <c r="G52" s="17">
        <v>1653</v>
      </c>
      <c r="H52" s="17"/>
      <c r="I52" s="17">
        <v>1262</v>
      </c>
      <c r="J52" s="17"/>
      <c r="K52" s="17">
        <v>171</v>
      </c>
      <c r="L52" s="17"/>
      <c r="M52" s="17">
        <v>256</v>
      </c>
      <c r="N52" s="6"/>
      <c r="O52" s="18">
        <v>95</v>
      </c>
      <c r="P52" s="18"/>
      <c r="Q52" s="19">
        <v>33</v>
      </c>
      <c r="R52" s="19"/>
      <c r="S52" s="19">
        <v>453</v>
      </c>
      <c r="T52" s="19"/>
      <c r="U52" s="19">
        <v>11</v>
      </c>
      <c r="V52" s="19"/>
      <c r="W52" s="19">
        <v>59</v>
      </c>
      <c r="X52" s="19"/>
      <c r="Y52" s="19">
        <v>24</v>
      </c>
      <c r="Z52" s="18">
        <v>656</v>
      </c>
      <c r="AA52" s="6"/>
    </row>
    <row r="53" spans="1:27" ht="15.75">
      <c r="A53" s="20" t="s">
        <v>49</v>
      </c>
      <c r="B53" s="17">
        <v>30031</v>
      </c>
      <c r="C53" s="17">
        <v>4691</v>
      </c>
      <c r="D53" s="17"/>
      <c r="E53" s="17">
        <v>17675</v>
      </c>
      <c r="F53" s="17"/>
      <c r="G53" s="17">
        <v>4210</v>
      </c>
      <c r="H53" s="17"/>
      <c r="I53" s="17">
        <v>1233</v>
      </c>
      <c r="J53" s="17"/>
      <c r="K53" s="17">
        <v>345</v>
      </c>
      <c r="L53" s="17"/>
      <c r="M53" s="17">
        <v>378</v>
      </c>
      <c r="N53" s="6"/>
      <c r="O53" s="18">
        <v>190</v>
      </c>
      <c r="P53" s="18"/>
      <c r="Q53" s="19">
        <v>26</v>
      </c>
      <c r="R53" s="19"/>
      <c r="S53" s="19">
        <v>295</v>
      </c>
      <c r="T53" s="19"/>
      <c r="U53" s="19">
        <v>5</v>
      </c>
      <c r="V53" s="19"/>
      <c r="W53" s="19">
        <v>190</v>
      </c>
      <c r="X53" s="19"/>
      <c r="Y53" s="19">
        <v>39</v>
      </c>
      <c r="Z53" s="18">
        <v>754</v>
      </c>
      <c r="AA53" s="6"/>
    </row>
    <row r="54" spans="1:27" ht="15.75">
      <c r="A54" s="20" t="s">
        <v>50</v>
      </c>
      <c r="B54" s="17">
        <v>56452</v>
      </c>
      <c r="C54" s="17">
        <v>9571</v>
      </c>
      <c r="D54" s="17"/>
      <c r="E54" s="17">
        <v>29554</v>
      </c>
      <c r="F54" s="17"/>
      <c r="G54" s="17">
        <v>5960</v>
      </c>
      <c r="H54" s="17"/>
      <c r="I54" s="17">
        <v>5950</v>
      </c>
      <c r="J54" s="17"/>
      <c r="K54" s="17">
        <v>736</v>
      </c>
      <c r="L54" s="17"/>
      <c r="M54" s="17">
        <v>949</v>
      </c>
      <c r="N54" s="6"/>
      <c r="O54" s="18">
        <v>292</v>
      </c>
      <c r="P54" s="18"/>
      <c r="Q54" s="19">
        <v>50</v>
      </c>
      <c r="R54" s="19"/>
      <c r="S54" s="19">
        <v>1626</v>
      </c>
      <c r="T54" s="19"/>
      <c r="U54" s="19">
        <v>28</v>
      </c>
      <c r="V54" s="19"/>
      <c r="W54" s="19">
        <v>249</v>
      </c>
      <c r="X54" s="19"/>
      <c r="Y54" s="19">
        <v>75</v>
      </c>
      <c r="Z54" s="18">
        <v>1412</v>
      </c>
      <c r="AA54" s="6"/>
    </row>
    <row r="55" spans="1:27" ht="15.75">
      <c r="A55" s="20" t="s">
        <v>51</v>
      </c>
      <c r="B55" s="17">
        <v>87576</v>
      </c>
      <c r="C55" s="17">
        <v>23920</v>
      </c>
      <c r="D55" s="17"/>
      <c r="E55" s="17">
        <v>44996</v>
      </c>
      <c r="F55" s="17"/>
      <c r="G55" s="17">
        <v>8002</v>
      </c>
      <c r="H55" s="17"/>
      <c r="I55" s="17">
        <v>3167</v>
      </c>
      <c r="J55" s="17"/>
      <c r="K55" s="17">
        <v>938</v>
      </c>
      <c r="L55" s="17"/>
      <c r="M55" s="17">
        <v>1432</v>
      </c>
      <c r="N55" s="6"/>
      <c r="O55" s="18">
        <v>362</v>
      </c>
      <c r="P55" s="18"/>
      <c r="Q55" s="19">
        <v>121</v>
      </c>
      <c r="R55" s="19"/>
      <c r="S55" s="19">
        <v>689</v>
      </c>
      <c r="T55" s="19"/>
      <c r="U55" s="19">
        <v>36</v>
      </c>
      <c r="V55" s="19"/>
      <c r="W55" s="19">
        <v>519</v>
      </c>
      <c r="X55" s="19"/>
      <c r="Y55" s="19">
        <v>71</v>
      </c>
      <c r="Z55" s="18">
        <v>3323</v>
      </c>
      <c r="AA55" s="6"/>
    </row>
    <row r="56" spans="1:27" ht="15.75">
      <c r="A56" s="20" t="s">
        <v>52</v>
      </c>
      <c r="B56" s="17">
        <v>30979</v>
      </c>
      <c r="C56" s="17">
        <v>4283</v>
      </c>
      <c r="D56" s="17"/>
      <c r="E56" s="17">
        <v>19346</v>
      </c>
      <c r="F56" s="17"/>
      <c r="G56" s="17">
        <v>2011</v>
      </c>
      <c r="H56" s="17"/>
      <c r="I56" s="17">
        <v>2602</v>
      </c>
      <c r="J56" s="17"/>
      <c r="K56" s="17">
        <v>297</v>
      </c>
      <c r="L56" s="17"/>
      <c r="M56" s="17">
        <v>356</v>
      </c>
      <c r="N56" s="6"/>
      <c r="O56" s="18">
        <v>138</v>
      </c>
      <c r="P56" s="18"/>
      <c r="Q56" s="19">
        <v>37</v>
      </c>
      <c r="R56" s="19"/>
      <c r="S56" s="19">
        <v>249</v>
      </c>
      <c r="T56" s="19"/>
      <c r="U56" s="19">
        <v>12</v>
      </c>
      <c r="V56" s="19"/>
      <c r="W56" s="19">
        <v>128</v>
      </c>
      <c r="X56" s="19"/>
      <c r="Y56" s="19">
        <v>36</v>
      </c>
      <c r="Z56" s="18">
        <v>1484</v>
      </c>
      <c r="AA56" s="6"/>
    </row>
    <row r="57" spans="1:27" ht="15.75">
      <c r="A57" s="20" t="s">
        <v>53</v>
      </c>
      <c r="B57" s="17">
        <v>70226</v>
      </c>
      <c r="C57" s="17">
        <v>9763</v>
      </c>
      <c r="D57" s="17"/>
      <c r="E57" s="17">
        <v>39711</v>
      </c>
      <c r="F57" s="17"/>
      <c r="G57" s="17">
        <v>6580</v>
      </c>
      <c r="H57" s="17"/>
      <c r="I57" s="17">
        <v>8082</v>
      </c>
      <c r="J57" s="17"/>
      <c r="K57" s="17">
        <v>934</v>
      </c>
      <c r="L57" s="17"/>
      <c r="M57" s="17">
        <v>1387</v>
      </c>
      <c r="N57" s="6"/>
      <c r="O57" s="18">
        <v>303</v>
      </c>
      <c r="P57" s="18"/>
      <c r="Q57" s="19">
        <v>76</v>
      </c>
      <c r="R57" s="19"/>
      <c r="S57" s="19">
        <v>1411</v>
      </c>
      <c r="T57" s="19"/>
      <c r="U57" s="19">
        <v>23</v>
      </c>
      <c r="V57" s="19"/>
      <c r="W57" s="19">
        <v>163</v>
      </c>
      <c r="X57" s="19"/>
      <c r="Y57" s="19">
        <v>59</v>
      </c>
      <c r="Z57" s="18">
        <v>1734</v>
      </c>
      <c r="AA57" s="6"/>
    </row>
    <row r="58" spans="1:27" ht="15.75">
      <c r="A58" s="20" t="s">
        <v>54</v>
      </c>
      <c r="B58" s="17">
        <v>55240</v>
      </c>
      <c r="C58" s="17">
        <v>10509</v>
      </c>
      <c r="D58" s="17"/>
      <c r="E58" s="17">
        <v>27064</v>
      </c>
      <c r="F58" s="17"/>
      <c r="G58" s="17">
        <v>4966</v>
      </c>
      <c r="H58" s="17"/>
      <c r="I58" s="17">
        <v>6953</v>
      </c>
      <c r="J58" s="17"/>
      <c r="K58" s="17">
        <v>693</v>
      </c>
      <c r="L58" s="17"/>
      <c r="M58" s="17">
        <v>1154</v>
      </c>
      <c r="N58" s="6"/>
      <c r="O58" s="18">
        <v>251</v>
      </c>
      <c r="P58" s="18"/>
      <c r="Q58" s="19">
        <v>42</v>
      </c>
      <c r="R58" s="19"/>
      <c r="S58" s="19">
        <v>1123</v>
      </c>
      <c r="T58" s="19"/>
      <c r="U58" s="19">
        <v>21</v>
      </c>
      <c r="V58" s="19"/>
      <c r="W58" s="19">
        <v>185</v>
      </c>
      <c r="X58" s="19"/>
      <c r="Y58" s="19">
        <v>45</v>
      </c>
      <c r="Z58" s="18">
        <v>2234</v>
      </c>
      <c r="AA58" s="6"/>
    </row>
    <row r="59" spans="1:27" ht="15.75">
      <c r="A59" s="20" t="s">
        <v>55</v>
      </c>
      <c r="B59" s="17">
        <v>10868</v>
      </c>
      <c r="C59" s="17">
        <v>1633</v>
      </c>
      <c r="D59" s="17"/>
      <c r="E59" s="17">
        <v>6213</v>
      </c>
      <c r="F59" s="17"/>
      <c r="G59" s="17">
        <v>1263</v>
      </c>
      <c r="H59" s="17"/>
      <c r="I59" s="17">
        <v>875</v>
      </c>
      <c r="J59" s="17"/>
      <c r="K59" s="17">
        <v>114</v>
      </c>
      <c r="L59" s="17"/>
      <c r="M59" s="17">
        <v>176</v>
      </c>
      <c r="N59" s="6"/>
      <c r="O59" s="18">
        <v>65</v>
      </c>
      <c r="P59" s="18"/>
      <c r="Q59" s="19">
        <v>12</v>
      </c>
      <c r="R59" s="19"/>
      <c r="S59" s="19">
        <v>166</v>
      </c>
      <c r="T59" s="19"/>
      <c r="U59" s="19">
        <v>11</v>
      </c>
      <c r="V59" s="19"/>
      <c r="W59" s="19">
        <v>39</v>
      </c>
      <c r="X59" s="19"/>
      <c r="Y59" s="19">
        <v>12</v>
      </c>
      <c r="Z59" s="18">
        <v>289</v>
      </c>
      <c r="AA59" s="6"/>
    </row>
    <row r="60" spans="1:27" ht="15.75">
      <c r="A60" s="20" t="s">
        <v>56</v>
      </c>
      <c r="B60" s="17">
        <v>6193</v>
      </c>
      <c r="C60" s="17">
        <v>734</v>
      </c>
      <c r="D60" s="17"/>
      <c r="E60" s="17">
        <v>3961</v>
      </c>
      <c r="F60" s="17"/>
      <c r="G60" s="17">
        <v>510</v>
      </c>
      <c r="H60" s="17"/>
      <c r="I60" s="17">
        <v>516</v>
      </c>
      <c r="J60" s="17"/>
      <c r="K60" s="17">
        <v>64</v>
      </c>
      <c r="L60" s="17"/>
      <c r="M60" s="17">
        <v>59</v>
      </c>
      <c r="N60" s="6"/>
      <c r="O60" s="18">
        <v>30</v>
      </c>
      <c r="P60" s="18"/>
      <c r="Q60" s="19">
        <v>8</v>
      </c>
      <c r="R60" s="19"/>
      <c r="S60" s="19">
        <v>73</v>
      </c>
      <c r="T60" s="19"/>
      <c r="U60" s="19">
        <v>3</v>
      </c>
      <c r="V60" s="19"/>
      <c r="W60" s="19">
        <v>31</v>
      </c>
      <c r="X60" s="19"/>
      <c r="Y60" s="19">
        <v>3</v>
      </c>
      <c r="Z60" s="18">
        <v>201</v>
      </c>
      <c r="AA60" s="6"/>
    </row>
    <row r="61" spans="1:27" ht="15.75">
      <c r="A61" s="20" t="s">
        <v>57</v>
      </c>
      <c r="B61" s="17">
        <v>10882</v>
      </c>
      <c r="C61" s="17">
        <v>1330</v>
      </c>
      <c r="D61" s="17"/>
      <c r="E61" s="17">
        <v>6522</v>
      </c>
      <c r="F61" s="17"/>
      <c r="G61" s="17">
        <v>906</v>
      </c>
      <c r="H61" s="17"/>
      <c r="I61" s="17">
        <v>1405</v>
      </c>
      <c r="J61" s="17"/>
      <c r="K61" s="17">
        <v>120</v>
      </c>
      <c r="L61" s="17"/>
      <c r="M61" s="17">
        <v>121</v>
      </c>
      <c r="N61" s="6"/>
      <c r="O61" s="18">
        <v>40</v>
      </c>
      <c r="P61" s="18"/>
      <c r="Q61" s="19">
        <v>21</v>
      </c>
      <c r="R61" s="19"/>
      <c r="S61" s="19">
        <v>70</v>
      </c>
      <c r="T61" s="19"/>
      <c r="U61" s="19">
        <v>6</v>
      </c>
      <c r="V61" s="19"/>
      <c r="W61" s="19">
        <v>29</v>
      </c>
      <c r="X61" s="19"/>
      <c r="Y61" s="19">
        <v>7</v>
      </c>
      <c r="Z61" s="18">
        <v>305</v>
      </c>
      <c r="AA61" s="6"/>
    </row>
    <row r="62" spans="1:27" ht="15.75">
      <c r="A62" s="20" t="s">
        <v>58</v>
      </c>
      <c r="B62" s="17">
        <v>29646</v>
      </c>
      <c r="C62" s="17">
        <v>2553</v>
      </c>
      <c r="D62" s="17"/>
      <c r="E62" s="17">
        <v>19882</v>
      </c>
      <c r="F62" s="17"/>
      <c r="G62" s="17">
        <v>1956</v>
      </c>
      <c r="H62" s="17"/>
      <c r="I62" s="17">
        <v>3121</v>
      </c>
      <c r="J62" s="17"/>
      <c r="K62" s="17">
        <v>510</v>
      </c>
      <c r="L62" s="17"/>
      <c r="M62" s="17">
        <v>229</v>
      </c>
      <c r="N62" s="6"/>
      <c r="O62" s="18">
        <v>137</v>
      </c>
      <c r="P62" s="18"/>
      <c r="Q62" s="19">
        <v>18</v>
      </c>
      <c r="R62" s="19"/>
      <c r="S62" s="19">
        <v>131</v>
      </c>
      <c r="T62" s="19"/>
      <c r="U62" s="19">
        <v>9</v>
      </c>
      <c r="V62" s="19"/>
      <c r="W62" s="19">
        <v>49</v>
      </c>
      <c r="X62" s="19"/>
      <c r="Y62" s="19">
        <v>14</v>
      </c>
      <c r="Z62" s="18">
        <v>1037</v>
      </c>
      <c r="AA62" s="6"/>
    </row>
    <row r="63" spans="1:27" ht="15.75">
      <c r="A63" s="20" t="s">
        <v>59</v>
      </c>
      <c r="B63" s="17">
        <v>377312</v>
      </c>
      <c r="C63" s="17">
        <v>95232</v>
      </c>
      <c r="D63" s="17"/>
      <c r="E63" s="17">
        <v>189533</v>
      </c>
      <c r="F63" s="17"/>
      <c r="G63" s="17">
        <v>35264</v>
      </c>
      <c r="H63" s="17"/>
      <c r="I63" s="17">
        <v>24796</v>
      </c>
      <c r="J63" s="17"/>
      <c r="K63" s="17">
        <v>7115</v>
      </c>
      <c r="L63" s="17"/>
      <c r="M63" s="17">
        <v>9856</v>
      </c>
      <c r="N63" s="6"/>
      <c r="O63" s="18">
        <v>1433</v>
      </c>
      <c r="P63" s="18"/>
      <c r="Q63" s="19">
        <v>485</v>
      </c>
      <c r="R63" s="19"/>
      <c r="S63" s="19">
        <v>2846</v>
      </c>
      <c r="T63" s="19"/>
      <c r="U63" s="19">
        <v>112</v>
      </c>
      <c r="V63" s="19"/>
      <c r="W63" s="19">
        <v>1932</v>
      </c>
      <c r="X63" s="19"/>
      <c r="Y63" s="19">
        <v>351</v>
      </c>
      <c r="Z63" s="18">
        <v>8357</v>
      </c>
      <c r="AA63" s="6"/>
    </row>
    <row r="64" spans="1:27" ht="15.75">
      <c r="A64" s="20" t="s">
        <v>60</v>
      </c>
      <c r="B64" s="17">
        <v>21978</v>
      </c>
      <c r="C64" s="17">
        <v>5575</v>
      </c>
      <c r="D64" s="17"/>
      <c r="E64" s="17">
        <v>11609</v>
      </c>
      <c r="F64" s="17"/>
      <c r="G64" s="17">
        <v>1815</v>
      </c>
      <c r="H64" s="17"/>
      <c r="I64" s="17">
        <v>909</v>
      </c>
      <c r="J64" s="17"/>
      <c r="K64" s="17">
        <v>243</v>
      </c>
      <c r="L64" s="17"/>
      <c r="M64" s="17">
        <v>355</v>
      </c>
      <c r="N64" s="6"/>
      <c r="O64" s="18">
        <v>141</v>
      </c>
      <c r="P64" s="18"/>
      <c r="Q64" s="19">
        <v>22</v>
      </c>
      <c r="R64" s="19"/>
      <c r="S64" s="19">
        <v>287</v>
      </c>
      <c r="T64" s="19"/>
      <c r="U64" s="19">
        <v>8</v>
      </c>
      <c r="V64" s="19"/>
      <c r="W64" s="19">
        <v>95</v>
      </c>
      <c r="X64" s="19"/>
      <c r="Y64" s="19">
        <v>42</v>
      </c>
      <c r="Z64" s="18">
        <v>877</v>
      </c>
      <c r="AA64" s="6"/>
    </row>
    <row r="65" spans="1:27" ht="15.75">
      <c r="A65" s="20" t="s">
        <v>61</v>
      </c>
      <c r="B65" s="17">
        <v>16942</v>
      </c>
      <c r="C65" s="17">
        <v>1618</v>
      </c>
      <c r="D65" s="17"/>
      <c r="E65" s="17">
        <v>11007</v>
      </c>
      <c r="F65" s="17"/>
      <c r="G65" s="17">
        <v>1397</v>
      </c>
      <c r="H65" s="17"/>
      <c r="I65" s="17">
        <v>1686</v>
      </c>
      <c r="J65" s="17"/>
      <c r="K65" s="17">
        <v>323</v>
      </c>
      <c r="L65" s="17"/>
      <c r="M65" s="17">
        <v>158</v>
      </c>
      <c r="N65" s="6"/>
      <c r="O65" s="18">
        <v>77</v>
      </c>
      <c r="P65" s="18"/>
      <c r="Q65" s="19">
        <v>30</v>
      </c>
      <c r="R65" s="19"/>
      <c r="S65" s="19">
        <v>113</v>
      </c>
      <c r="T65" s="19"/>
      <c r="U65" s="19">
        <v>5</v>
      </c>
      <c r="V65" s="19"/>
      <c r="W65" s="19">
        <v>49</v>
      </c>
      <c r="X65" s="19"/>
      <c r="Y65" s="19">
        <v>19</v>
      </c>
      <c r="Z65" s="18">
        <v>460</v>
      </c>
      <c r="AA65" s="6"/>
    </row>
    <row r="66" spans="1:27" ht="15.75">
      <c r="A66" s="20" t="s">
        <v>62</v>
      </c>
      <c r="B66" s="17">
        <v>28903</v>
      </c>
      <c r="C66" s="17">
        <v>7483</v>
      </c>
      <c r="D66" s="17"/>
      <c r="E66" s="17">
        <v>13620</v>
      </c>
      <c r="F66" s="17"/>
      <c r="G66" s="17">
        <v>1552</v>
      </c>
      <c r="H66" s="17"/>
      <c r="I66" s="17">
        <v>2275</v>
      </c>
      <c r="J66" s="17"/>
      <c r="K66" s="17">
        <v>219</v>
      </c>
      <c r="L66" s="17"/>
      <c r="M66" s="17">
        <v>538</v>
      </c>
      <c r="N66" s="6"/>
      <c r="O66" s="18">
        <v>224</v>
      </c>
      <c r="P66" s="18"/>
      <c r="Q66" s="19">
        <v>51</v>
      </c>
      <c r="R66" s="19"/>
      <c r="S66" s="19">
        <v>926</v>
      </c>
      <c r="T66" s="19"/>
      <c r="U66" s="19">
        <v>22</v>
      </c>
      <c r="V66" s="19"/>
      <c r="W66" s="19">
        <v>794</v>
      </c>
      <c r="X66" s="19"/>
      <c r="Y66" s="19">
        <v>53</v>
      </c>
      <c r="Z66" s="18">
        <v>1146</v>
      </c>
      <c r="AA66" s="6"/>
    </row>
    <row r="67" spans="1:27" ht="15.75">
      <c r="A67" s="20" t="s">
        <v>63</v>
      </c>
      <c r="B67" s="17">
        <v>61378</v>
      </c>
      <c r="C67" s="17">
        <v>12328</v>
      </c>
      <c r="D67" s="17"/>
      <c r="E67" s="17">
        <v>32935</v>
      </c>
      <c r="F67" s="17"/>
      <c r="G67" s="17">
        <v>6023</v>
      </c>
      <c r="H67" s="17"/>
      <c r="I67" s="17">
        <v>2704</v>
      </c>
      <c r="J67" s="17"/>
      <c r="K67" s="17">
        <v>766</v>
      </c>
      <c r="L67" s="17"/>
      <c r="M67" s="17">
        <v>1102</v>
      </c>
      <c r="N67" s="6"/>
      <c r="O67" s="18">
        <v>628</v>
      </c>
      <c r="P67" s="18"/>
      <c r="Q67" s="19">
        <v>67</v>
      </c>
      <c r="R67" s="19"/>
      <c r="S67" s="19">
        <v>1854</v>
      </c>
      <c r="T67" s="19"/>
      <c r="U67" s="19">
        <v>40</v>
      </c>
      <c r="V67" s="19"/>
      <c r="W67" s="19">
        <v>467</v>
      </c>
      <c r="X67" s="19"/>
      <c r="Y67" s="19">
        <v>159</v>
      </c>
      <c r="Z67" s="18">
        <v>2305</v>
      </c>
      <c r="AA67" s="6"/>
    </row>
    <row r="68" spans="1:27" ht="15.75">
      <c r="A68" s="20" t="s">
        <v>64</v>
      </c>
      <c r="B68" s="17">
        <v>21113</v>
      </c>
      <c r="C68" s="17">
        <v>2740</v>
      </c>
      <c r="D68" s="17"/>
      <c r="E68" s="17">
        <v>12747</v>
      </c>
      <c r="F68" s="17"/>
      <c r="G68" s="17">
        <v>1689</v>
      </c>
      <c r="H68" s="17"/>
      <c r="I68" s="17">
        <v>1847</v>
      </c>
      <c r="J68" s="17"/>
      <c r="K68" s="17">
        <v>227</v>
      </c>
      <c r="L68" s="17"/>
      <c r="M68" s="17">
        <v>517</v>
      </c>
      <c r="N68" s="6"/>
      <c r="O68" s="18">
        <v>131</v>
      </c>
      <c r="P68" s="18"/>
      <c r="Q68" s="19">
        <v>30</v>
      </c>
      <c r="R68" s="19"/>
      <c r="S68" s="19">
        <v>260</v>
      </c>
      <c r="T68" s="19"/>
      <c r="U68" s="19">
        <v>6</v>
      </c>
      <c r="V68" s="19"/>
      <c r="W68" s="19">
        <v>49</v>
      </c>
      <c r="X68" s="19"/>
      <c r="Y68" s="19">
        <v>12</v>
      </c>
      <c r="Z68" s="18">
        <v>858</v>
      </c>
      <c r="AA68" s="6"/>
    </row>
    <row r="69" spans="1:27" ht="15.75">
      <c r="A69" s="20" t="s">
        <v>65</v>
      </c>
      <c r="B69" s="17">
        <v>18135</v>
      </c>
      <c r="C69" s="17">
        <v>2260</v>
      </c>
      <c r="D69" s="17"/>
      <c r="E69" s="17">
        <v>11238</v>
      </c>
      <c r="F69" s="17"/>
      <c r="G69" s="17">
        <v>1744</v>
      </c>
      <c r="H69" s="17"/>
      <c r="I69" s="17">
        <v>1323</v>
      </c>
      <c r="J69" s="17"/>
      <c r="K69" s="17">
        <v>209</v>
      </c>
      <c r="L69" s="17"/>
      <c r="M69" s="17">
        <v>396</v>
      </c>
      <c r="N69" s="6"/>
      <c r="O69" s="18">
        <v>79</v>
      </c>
      <c r="P69" s="18"/>
      <c r="Q69" s="19">
        <v>20</v>
      </c>
      <c r="R69" s="19"/>
      <c r="S69" s="19">
        <v>230</v>
      </c>
      <c r="T69" s="19"/>
      <c r="U69" s="19">
        <v>17</v>
      </c>
      <c r="V69" s="19"/>
      <c r="W69" s="19">
        <v>48</v>
      </c>
      <c r="X69" s="19"/>
      <c r="Y69" s="19">
        <v>13</v>
      </c>
      <c r="Z69" s="18">
        <v>558</v>
      </c>
      <c r="AA69" s="6"/>
    </row>
    <row r="70" spans="1:27" ht="15.75">
      <c r="A70" s="20" t="s">
        <v>66</v>
      </c>
      <c r="B70" s="17">
        <v>27836</v>
      </c>
      <c r="C70" s="17">
        <v>2647</v>
      </c>
      <c r="D70" s="17"/>
      <c r="E70" s="17">
        <v>13582</v>
      </c>
      <c r="F70" s="17"/>
      <c r="G70" s="17">
        <v>2688</v>
      </c>
      <c r="H70" s="17"/>
      <c r="I70" s="17">
        <v>7097</v>
      </c>
      <c r="J70" s="17"/>
      <c r="K70" s="17">
        <v>490</v>
      </c>
      <c r="L70" s="17"/>
      <c r="M70" s="17">
        <v>429</v>
      </c>
      <c r="N70" s="6"/>
      <c r="O70" s="18">
        <v>92</v>
      </c>
      <c r="P70" s="18"/>
      <c r="Q70" s="19">
        <v>22</v>
      </c>
      <c r="R70" s="19"/>
      <c r="S70" s="19">
        <v>179</v>
      </c>
      <c r="T70" s="19"/>
      <c r="U70" s="19">
        <v>4</v>
      </c>
      <c r="V70" s="19"/>
      <c r="W70" s="19">
        <v>47</v>
      </c>
      <c r="X70" s="19"/>
      <c r="Y70" s="19">
        <v>17</v>
      </c>
      <c r="Z70" s="18">
        <v>542</v>
      </c>
      <c r="AA70" s="6"/>
    </row>
    <row r="71" spans="1:27" ht="15.75">
      <c r="A71" s="20" t="s">
        <v>67</v>
      </c>
      <c r="B71" s="17">
        <v>275711</v>
      </c>
      <c r="C71" s="17">
        <v>84672</v>
      </c>
      <c r="D71" s="17"/>
      <c r="E71" s="17">
        <v>134782</v>
      </c>
      <c r="F71" s="17"/>
      <c r="G71" s="17">
        <v>21221</v>
      </c>
      <c r="H71" s="17"/>
      <c r="I71" s="17">
        <v>10322</v>
      </c>
      <c r="J71" s="17"/>
      <c r="K71" s="17">
        <v>2569</v>
      </c>
      <c r="L71" s="17"/>
      <c r="M71" s="17">
        <v>4660</v>
      </c>
      <c r="N71" s="6"/>
      <c r="O71" s="18">
        <v>1138</v>
      </c>
      <c r="P71" s="18"/>
      <c r="Q71" s="19">
        <v>447</v>
      </c>
      <c r="R71" s="19"/>
      <c r="S71" s="19">
        <v>2529</v>
      </c>
      <c r="T71" s="19"/>
      <c r="U71" s="19">
        <v>93</v>
      </c>
      <c r="V71" s="19"/>
      <c r="W71" s="19">
        <v>1940</v>
      </c>
      <c r="X71" s="19"/>
      <c r="Y71" s="19">
        <v>326</v>
      </c>
      <c r="Z71" s="18">
        <v>11012</v>
      </c>
      <c r="AA71" s="6"/>
    </row>
    <row r="72" spans="1:27" ht="15.75">
      <c r="A72" s="20" t="s">
        <v>68</v>
      </c>
      <c r="B72" s="17">
        <v>13263</v>
      </c>
      <c r="C72" s="17">
        <v>1296</v>
      </c>
      <c r="D72" s="17"/>
      <c r="E72" s="17">
        <v>7781</v>
      </c>
      <c r="F72" s="17"/>
      <c r="G72" s="17">
        <v>1059</v>
      </c>
      <c r="H72" s="17"/>
      <c r="I72" s="17">
        <v>1784</v>
      </c>
      <c r="J72" s="17"/>
      <c r="K72" s="17">
        <v>404</v>
      </c>
      <c r="L72" s="17"/>
      <c r="M72" s="17">
        <v>149</v>
      </c>
      <c r="N72" s="6"/>
      <c r="O72" s="18">
        <v>62</v>
      </c>
      <c r="P72" s="18"/>
      <c r="Q72" s="19">
        <v>28</v>
      </c>
      <c r="R72" s="19"/>
      <c r="S72" s="19">
        <v>68</v>
      </c>
      <c r="T72" s="19"/>
      <c r="U72" s="19">
        <v>6</v>
      </c>
      <c r="V72" s="19"/>
      <c r="W72" s="19">
        <v>64</v>
      </c>
      <c r="X72" s="19"/>
      <c r="Y72" s="19">
        <v>16</v>
      </c>
      <c r="Z72" s="18">
        <v>546</v>
      </c>
      <c r="AA72" s="6"/>
    </row>
    <row r="73" spans="1:27" ht="15.75">
      <c r="A73" s="20" t="s">
        <v>69</v>
      </c>
      <c r="B73" s="17">
        <v>7502</v>
      </c>
      <c r="C73" s="17">
        <v>835</v>
      </c>
      <c r="D73" s="17"/>
      <c r="E73" s="17">
        <v>4371</v>
      </c>
      <c r="F73" s="17"/>
      <c r="G73" s="17">
        <v>584</v>
      </c>
      <c r="H73" s="17"/>
      <c r="I73" s="17">
        <v>1242</v>
      </c>
      <c r="J73" s="17"/>
      <c r="K73" s="17">
        <v>74</v>
      </c>
      <c r="L73" s="17"/>
      <c r="M73" s="17">
        <v>103</v>
      </c>
      <c r="N73" s="6"/>
      <c r="O73" s="18">
        <v>24</v>
      </c>
      <c r="P73" s="18"/>
      <c r="Q73" s="19">
        <v>13</v>
      </c>
      <c r="R73" s="19"/>
      <c r="S73" s="19">
        <v>32</v>
      </c>
      <c r="T73" s="19"/>
      <c r="U73" s="19">
        <v>19</v>
      </c>
      <c r="V73" s="19"/>
      <c r="W73" s="19">
        <v>30</v>
      </c>
      <c r="X73" s="19"/>
      <c r="Y73" s="19">
        <v>17</v>
      </c>
      <c r="Z73" s="18">
        <v>158</v>
      </c>
      <c r="AA73" s="6"/>
    </row>
    <row r="74" spans="1:27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6"/>
    </row>
    <row r="75" spans="1:27" ht="15.75">
      <c r="A75" s="59" t="s">
        <v>122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</sheetData>
  <sheetProtection/>
  <hyperlinks>
    <hyperlink ref="A75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5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8.77734375" style="0" customWidth="1"/>
    <col min="2" max="3" width="11.77734375" style="0" customWidth="1"/>
    <col min="4" max="4" width="1.77734375" style="0" customWidth="1"/>
    <col min="5" max="5" width="11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11.77734375" style="0" customWidth="1"/>
    <col min="12" max="12" width="1.77734375" style="0" customWidth="1"/>
    <col min="13" max="13" width="11.77734375" style="0" customWidth="1"/>
    <col min="14" max="14" width="1.77734375" style="0" customWidth="1"/>
    <col min="15" max="15" width="11.77734375" style="0" customWidth="1"/>
    <col min="16" max="16" width="1.77734375" style="0" customWidth="1"/>
    <col min="17" max="17" width="11.77734375" style="0" customWidth="1"/>
    <col min="18" max="18" width="1.77734375" style="0" customWidth="1"/>
  </cols>
  <sheetData>
    <row r="1" spans="1:21" ht="20.25">
      <c r="A1" s="34" t="s">
        <v>85</v>
      </c>
      <c r="B1" s="27"/>
      <c r="C1" s="27"/>
      <c r="D1" s="27"/>
      <c r="E1" s="27"/>
      <c r="F1" s="27"/>
      <c r="G1" s="27"/>
      <c r="H1" s="27"/>
      <c r="I1" s="6"/>
      <c r="J1" s="6"/>
      <c r="K1" s="27"/>
      <c r="L1" s="27"/>
      <c r="M1" s="27"/>
      <c r="N1" s="27"/>
      <c r="O1" s="6"/>
      <c r="P1" s="6"/>
      <c r="Q1" s="6"/>
      <c r="R1" s="6"/>
      <c r="S1" s="6"/>
      <c r="T1" s="6"/>
      <c r="U1" s="6"/>
    </row>
    <row r="2" spans="1:21" ht="20.25">
      <c r="A2" s="34" t="s">
        <v>151</v>
      </c>
      <c r="B2" s="27"/>
      <c r="C2" s="27"/>
      <c r="D2" s="27"/>
      <c r="E2" s="27"/>
      <c r="F2" s="27"/>
      <c r="G2" s="27"/>
      <c r="H2" s="27"/>
      <c r="I2" s="6"/>
      <c r="J2" s="6"/>
      <c r="K2" s="27"/>
      <c r="L2" s="27"/>
      <c r="M2" s="27"/>
      <c r="N2" s="27"/>
      <c r="O2" s="6"/>
      <c r="P2" s="6"/>
      <c r="Q2" s="6"/>
      <c r="R2" s="6"/>
      <c r="S2" s="6"/>
      <c r="T2" s="6"/>
      <c r="U2" s="6"/>
    </row>
    <row r="3" spans="1:2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9.25">
      <c r="A4" s="25"/>
      <c r="B4" s="9"/>
      <c r="C4" s="32" t="s">
        <v>156</v>
      </c>
      <c r="D4" s="9"/>
      <c r="E4" s="32" t="s">
        <v>157</v>
      </c>
      <c r="F4" s="9"/>
      <c r="G4" s="32" t="s">
        <v>157</v>
      </c>
      <c r="H4" s="9"/>
      <c r="I4" s="32" t="s">
        <v>158</v>
      </c>
      <c r="J4" s="9"/>
      <c r="K4" s="32" t="s">
        <v>156</v>
      </c>
      <c r="L4" s="9"/>
      <c r="M4" s="32" t="s">
        <v>157</v>
      </c>
      <c r="N4" s="9"/>
      <c r="O4" s="33" t="s">
        <v>159</v>
      </c>
      <c r="P4" s="10"/>
      <c r="Q4" s="33" t="s">
        <v>160</v>
      </c>
      <c r="R4" s="10"/>
      <c r="S4" s="33" t="s">
        <v>161</v>
      </c>
      <c r="T4" s="10"/>
      <c r="U4" s="48"/>
    </row>
    <row r="5" spans="1:21" ht="43.5">
      <c r="A5" s="36" t="s">
        <v>1</v>
      </c>
      <c r="B5" s="30" t="s">
        <v>123</v>
      </c>
      <c r="C5" s="13" t="s">
        <v>152</v>
      </c>
      <c r="D5" s="13"/>
      <c r="E5" s="13" t="s">
        <v>2</v>
      </c>
      <c r="F5" s="13"/>
      <c r="G5" s="13" t="s">
        <v>3</v>
      </c>
      <c r="H5" s="13"/>
      <c r="I5" s="30" t="s">
        <v>129</v>
      </c>
      <c r="J5" s="13"/>
      <c r="K5" s="13" t="s">
        <v>121</v>
      </c>
      <c r="L5" s="13"/>
      <c r="M5" s="13" t="s">
        <v>153</v>
      </c>
      <c r="N5" s="13"/>
      <c r="O5" s="38" t="s">
        <v>140</v>
      </c>
      <c r="P5" s="14"/>
      <c r="Q5" s="38" t="s">
        <v>154</v>
      </c>
      <c r="R5" s="14"/>
      <c r="S5" s="14" t="s">
        <v>4</v>
      </c>
      <c r="T5" s="30" t="s">
        <v>155</v>
      </c>
      <c r="U5" s="48"/>
    </row>
    <row r="6" spans="1:2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6"/>
    </row>
    <row r="7" spans="1:21" ht="15.75">
      <c r="A7" s="27" t="s">
        <v>5</v>
      </c>
      <c r="B7" s="18">
        <v>5325323</v>
      </c>
      <c r="C7" s="18">
        <v>2272903</v>
      </c>
      <c r="D7" s="18"/>
      <c r="E7" s="18">
        <v>2156057</v>
      </c>
      <c r="F7" s="18"/>
      <c r="G7" s="18">
        <v>328605</v>
      </c>
      <c r="H7" s="18"/>
      <c r="I7" s="18">
        <v>67750</v>
      </c>
      <c r="J7" s="18"/>
      <c r="K7" s="18">
        <v>92001</v>
      </c>
      <c r="L7" s="18"/>
      <c r="M7" s="18">
        <v>54040</v>
      </c>
      <c r="N7" s="18"/>
      <c r="O7" s="18">
        <v>5410</v>
      </c>
      <c r="P7" s="18"/>
      <c r="Q7" s="18">
        <v>217490</v>
      </c>
      <c r="R7" s="18"/>
      <c r="S7" s="18">
        <v>9506</v>
      </c>
      <c r="T7" s="18">
        <v>121561</v>
      </c>
      <c r="U7" s="6"/>
    </row>
    <row r="8" spans="1:21" ht="15.75">
      <c r="A8" s="2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  <c r="Q8" s="19"/>
      <c r="R8" s="19"/>
      <c r="S8" s="19"/>
      <c r="T8" s="18"/>
      <c r="U8" s="6"/>
    </row>
    <row r="9" spans="1:21" ht="15.75">
      <c r="A9" s="27" t="s">
        <v>6</v>
      </c>
      <c r="B9" s="18">
        <v>1576160</v>
      </c>
      <c r="C9" s="18">
        <v>1007747</v>
      </c>
      <c r="D9" s="18"/>
      <c r="E9" s="18">
        <v>368788</v>
      </c>
      <c r="F9" s="18"/>
      <c r="G9" s="18">
        <v>42981</v>
      </c>
      <c r="H9" s="18"/>
      <c r="I9" s="18">
        <v>9943</v>
      </c>
      <c r="J9" s="18"/>
      <c r="K9" s="18">
        <v>52316</v>
      </c>
      <c r="L9" s="18"/>
      <c r="M9" s="18">
        <v>11238</v>
      </c>
      <c r="N9" s="18"/>
      <c r="O9" s="19">
        <v>1806</v>
      </c>
      <c r="P9" s="19"/>
      <c r="Q9" s="19">
        <v>16516</v>
      </c>
      <c r="R9" s="19"/>
      <c r="S9" s="19">
        <v>1018</v>
      </c>
      <c r="T9" s="18">
        <v>63807</v>
      </c>
      <c r="U9" s="6"/>
    </row>
    <row r="10" spans="1:21" ht="15.75">
      <c r="A10" s="39" t="s">
        <v>7</v>
      </c>
      <c r="B10" s="18">
        <f>SUM(C10:T10)</f>
        <v>221561</v>
      </c>
      <c r="C10" s="18">
        <v>153477</v>
      </c>
      <c r="D10" s="18"/>
      <c r="E10" s="18">
        <v>40401</v>
      </c>
      <c r="F10" s="18"/>
      <c r="G10" s="18">
        <v>4757</v>
      </c>
      <c r="H10" s="18"/>
      <c r="I10" s="18">
        <v>1499</v>
      </c>
      <c r="J10" s="18"/>
      <c r="K10" s="18">
        <v>6323</v>
      </c>
      <c r="L10" s="18"/>
      <c r="M10" s="18">
        <v>1656</v>
      </c>
      <c r="N10" s="18"/>
      <c r="O10" s="19">
        <v>246</v>
      </c>
      <c r="P10" s="19"/>
      <c r="Q10" s="19">
        <v>1937</v>
      </c>
      <c r="R10" s="19"/>
      <c r="S10" s="19">
        <v>117</v>
      </c>
      <c r="T10" s="18">
        <v>11148</v>
      </c>
      <c r="U10" s="6"/>
    </row>
    <row r="11" spans="1:21" ht="15.75">
      <c r="A11" s="39" t="s">
        <v>8</v>
      </c>
      <c r="B11" s="18">
        <f>SUM(C11:T11)</f>
        <v>441923</v>
      </c>
      <c r="C11" s="18">
        <v>285625</v>
      </c>
      <c r="D11" s="18"/>
      <c r="E11" s="18">
        <v>100703</v>
      </c>
      <c r="F11" s="18"/>
      <c r="G11" s="18">
        <v>10945</v>
      </c>
      <c r="H11" s="18"/>
      <c r="I11" s="18">
        <v>2433</v>
      </c>
      <c r="J11" s="18"/>
      <c r="K11" s="18">
        <v>13510</v>
      </c>
      <c r="L11" s="18"/>
      <c r="M11" s="18">
        <v>3248</v>
      </c>
      <c r="N11" s="18"/>
      <c r="O11" s="19">
        <v>517</v>
      </c>
      <c r="P11" s="19"/>
      <c r="Q11" s="19">
        <v>3976</v>
      </c>
      <c r="R11" s="19"/>
      <c r="S11" s="19">
        <v>248</v>
      </c>
      <c r="T11" s="18">
        <v>20718</v>
      </c>
      <c r="U11" s="6"/>
    </row>
    <row r="12" spans="1:21" ht="15.75">
      <c r="A12" s="39" t="s">
        <v>9</v>
      </c>
      <c r="B12" s="18">
        <f>SUM(C12:T12)</f>
        <v>385521</v>
      </c>
      <c r="C12" s="18">
        <v>282299</v>
      </c>
      <c r="D12" s="18"/>
      <c r="E12" s="18">
        <v>58775</v>
      </c>
      <c r="F12" s="18"/>
      <c r="G12" s="18">
        <v>4354</v>
      </c>
      <c r="H12" s="18"/>
      <c r="I12" s="18">
        <v>1492</v>
      </c>
      <c r="J12" s="18"/>
      <c r="K12" s="18">
        <v>17611</v>
      </c>
      <c r="L12" s="18"/>
      <c r="M12" s="18">
        <v>1906</v>
      </c>
      <c r="N12" s="18"/>
      <c r="O12" s="19">
        <v>564</v>
      </c>
      <c r="P12" s="19"/>
      <c r="Q12" s="19">
        <v>3742</v>
      </c>
      <c r="R12" s="19"/>
      <c r="S12" s="19">
        <v>349</v>
      </c>
      <c r="T12" s="18">
        <v>14429</v>
      </c>
      <c r="U12" s="6"/>
    </row>
    <row r="13" spans="1:21" ht="15.75">
      <c r="A13" s="39" t="s">
        <v>10</v>
      </c>
      <c r="B13" s="18">
        <f>SUM(C13:T13)</f>
        <v>416809</v>
      </c>
      <c r="C13" s="18">
        <v>237732</v>
      </c>
      <c r="D13" s="18"/>
      <c r="E13" s="18">
        <v>123496</v>
      </c>
      <c r="F13" s="18"/>
      <c r="G13" s="18">
        <v>15060</v>
      </c>
      <c r="H13" s="18"/>
      <c r="I13" s="18">
        <v>3239</v>
      </c>
      <c r="J13" s="18"/>
      <c r="K13" s="18">
        <v>12564</v>
      </c>
      <c r="L13" s="18"/>
      <c r="M13" s="18">
        <v>3474</v>
      </c>
      <c r="N13" s="18"/>
      <c r="O13" s="19">
        <v>401</v>
      </c>
      <c r="P13" s="19"/>
      <c r="Q13" s="19">
        <v>5314</v>
      </c>
      <c r="R13" s="19"/>
      <c r="S13" s="19">
        <v>257</v>
      </c>
      <c r="T13" s="18">
        <v>15272</v>
      </c>
      <c r="U13" s="6"/>
    </row>
    <row r="14" spans="1:21" ht="15.75">
      <c r="A14" s="39" t="s">
        <v>11</v>
      </c>
      <c r="B14" s="18">
        <f>SUM(C14:T14)</f>
        <v>110346</v>
      </c>
      <c r="C14" s="18">
        <v>48614</v>
      </c>
      <c r="D14" s="18"/>
      <c r="E14" s="18">
        <v>45413</v>
      </c>
      <c r="F14" s="18"/>
      <c r="G14" s="18">
        <v>7865</v>
      </c>
      <c r="H14" s="18"/>
      <c r="I14" s="18">
        <v>1280</v>
      </c>
      <c r="J14" s="18"/>
      <c r="K14" s="18">
        <v>2308</v>
      </c>
      <c r="L14" s="18"/>
      <c r="M14" s="18">
        <v>954</v>
      </c>
      <c r="N14" s="18"/>
      <c r="O14" s="19">
        <v>78</v>
      </c>
      <c r="P14" s="19"/>
      <c r="Q14" s="19">
        <v>1547</v>
      </c>
      <c r="R14" s="19"/>
      <c r="S14" s="19">
        <v>47</v>
      </c>
      <c r="T14" s="18">
        <v>2240</v>
      </c>
      <c r="U14" s="6"/>
    </row>
    <row r="15" spans="1:21" ht="15.75">
      <c r="A15" s="6"/>
      <c r="B15" s="19"/>
      <c r="C15" s="19"/>
      <c r="D15" s="19"/>
      <c r="E15" s="19"/>
      <c r="F15" s="19"/>
      <c r="G15" s="19"/>
      <c r="H15" s="19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8"/>
      <c r="U15" s="6"/>
    </row>
    <row r="16" spans="1:21" ht="15.75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18"/>
      <c r="U16" s="6"/>
    </row>
    <row r="17" spans="1:21" ht="15.75">
      <c r="A17" s="27" t="s">
        <v>12</v>
      </c>
      <c r="B17" s="18">
        <v>3749163</v>
      </c>
      <c r="C17" s="18">
        <v>1265156</v>
      </c>
      <c r="D17" s="18"/>
      <c r="E17" s="18">
        <v>1787269</v>
      </c>
      <c r="F17" s="18"/>
      <c r="G17" s="18">
        <v>285624</v>
      </c>
      <c r="H17" s="18"/>
      <c r="I17" s="18">
        <v>57807</v>
      </c>
      <c r="J17" s="18"/>
      <c r="K17" s="18">
        <v>39685</v>
      </c>
      <c r="L17" s="18"/>
      <c r="M17" s="18">
        <v>42802</v>
      </c>
      <c r="N17" s="18"/>
      <c r="O17" s="19">
        <v>3604</v>
      </c>
      <c r="P17" s="19"/>
      <c r="Q17" s="19">
        <v>200974</v>
      </c>
      <c r="R17" s="19"/>
      <c r="S17" s="19">
        <v>8488</v>
      </c>
      <c r="T17" s="18">
        <v>57754</v>
      </c>
      <c r="U17" s="6"/>
    </row>
    <row r="18" spans="1:21" ht="15.75">
      <c r="A18" s="39" t="s">
        <v>13</v>
      </c>
      <c r="B18" s="18">
        <f aca="true" t="shared" si="0" ref="B18:B23">SUM(C18:T18)</f>
        <v>129079</v>
      </c>
      <c r="C18" s="18">
        <v>61719</v>
      </c>
      <c r="D18" s="18"/>
      <c r="E18" s="18">
        <v>46008</v>
      </c>
      <c r="F18" s="18"/>
      <c r="G18" s="18">
        <v>7150</v>
      </c>
      <c r="H18" s="18"/>
      <c r="I18" s="18">
        <v>1290</v>
      </c>
      <c r="J18" s="18"/>
      <c r="K18" s="18">
        <v>2027</v>
      </c>
      <c r="L18" s="18"/>
      <c r="M18" s="18">
        <v>1038</v>
      </c>
      <c r="N18" s="18"/>
      <c r="O18" s="19">
        <v>244</v>
      </c>
      <c r="P18" s="19"/>
      <c r="Q18" s="19">
        <v>5490</v>
      </c>
      <c r="R18" s="19"/>
      <c r="S18" s="19">
        <v>498</v>
      </c>
      <c r="T18" s="18">
        <v>3615</v>
      </c>
      <c r="U18" s="6"/>
    </row>
    <row r="19" spans="1:21" ht="15.75">
      <c r="A19" s="39" t="s">
        <v>14</v>
      </c>
      <c r="B19" s="18">
        <f t="shared" si="0"/>
        <v>15721</v>
      </c>
      <c r="C19" s="18">
        <v>2655</v>
      </c>
      <c r="D19" s="18"/>
      <c r="E19" s="18">
        <v>9937</v>
      </c>
      <c r="F19" s="18"/>
      <c r="G19" s="18">
        <v>1132</v>
      </c>
      <c r="H19" s="18"/>
      <c r="I19" s="18">
        <v>310</v>
      </c>
      <c r="J19" s="18"/>
      <c r="K19" s="18">
        <v>81</v>
      </c>
      <c r="L19" s="18"/>
      <c r="M19" s="18">
        <v>219</v>
      </c>
      <c r="N19" s="18"/>
      <c r="O19" s="19">
        <v>16</v>
      </c>
      <c r="P19" s="19"/>
      <c r="Q19" s="19">
        <v>1040</v>
      </c>
      <c r="R19" s="19"/>
      <c r="S19" s="19">
        <v>33</v>
      </c>
      <c r="T19" s="18">
        <v>298</v>
      </c>
      <c r="U19" s="6"/>
    </row>
    <row r="20" spans="1:21" ht="15.75">
      <c r="A20" s="39" t="s">
        <v>15</v>
      </c>
      <c r="B20" s="18">
        <f t="shared" si="0"/>
        <v>79968</v>
      </c>
      <c r="C20" s="18">
        <v>21446</v>
      </c>
      <c r="D20" s="18"/>
      <c r="E20" s="18">
        <v>43387</v>
      </c>
      <c r="F20" s="18"/>
      <c r="G20" s="18">
        <v>3669</v>
      </c>
      <c r="H20" s="18"/>
      <c r="I20" s="18">
        <v>962</v>
      </c>
      <c r="J20" s="18"/>
      <c r="K20" s="18">
        <v>518</v>
      </c>
      <c r="L20" s="18"/>
      <c r="M20" s="18">
        <v>872</v>
      </c>
      <c r="N20" s="18"/>
      <c r="O20" s="19">
        <v>69</v>
      </c>
      <c r="P20" s="19"/>
      <c r="Q20" s="19">
        <v>6909</v>
      </c>
      <c r="R20" s="19"/>
      <c r="S20" s="19">
        <v>140</v>
      </c>
      <c r="T20" s="18">
        <v>1996</v>
      </c>
      <c r="U20" s="6"/>
    </row>
    <row r="21" spans="1:21" ht="15.75">
      <c r="A21" s="39" t="s">
        <v>16</v>
      </c>
      <c r="B21" s="18">
        <f t="shared" si="0"/>
        <v>28520</v>
      </c>
      <c r="C21" s="18">
        <v>6060</v>
      </c>
      <c r="D21" s="18"/>
      <c r="E21" s="18">
        <v>16557</v>
      </c>
      <c r="F21" s="18"/>
      <c r="G21" s="18">
        <v>2694</v>
      </c>
      <c r="H21" s="18"/>
      <c r="I21" s="18">
        <v>638</v>
      </c>
      <c r="J21" s="18"/>
      <c r="K21" s="18">
        <v>182</v>
      </c>
      <c r="L21" s="18"/>
      <c r="M21" s="18">
        <v>368</v>
      </c>
      <c r="N21" s="18"/>
      <c r="O21" s="19">
        <v>36</v>
      </c>
      <c r="P21" s="19"/>
      <c r="Q21" s="19">
        <v>1494</v>
      </c>
      <c r="R21" s="19"/>
      <c r="S21" s="19">
        <v>43</v>
      </c>
      <c r="T21" s="18">
        <v>448</v>
      </c>
      <c r="U21" s="6"/>
    </row>
    <row r="22" spans="1:21" ht="15.75">
      <c r="A22" s="39" t="s">
        <v>17</v>
      </c>
      <c r="B22" s="18">
        <f t="shared" si="0"/>
        <v>28545</v>
      </c>
      <c r="C22" s="18">
        <v>5914</v>
      </c>
      <c r="D22" s="18"/>
      <c r="E22" s="18">
        <v>15330</v>
      </c>
      <c r="F22" s="18"/>
      <c r="G22" s="18">
        <v>3874</v>
      </c>
      <c r="H22" s="18"/>
      <c r="I22" s="18">
        <v>497</v>
      </c>
      <c r="J22" s="18"/>
      <c r="K22" s="18">
        <v>156</v>
      </c>
      <c r="L22" s="18"/>
      <c r="M22" s="18">
        <v>437</v>
      </c>
      <c r="N22" s="18"/>
      <c r="O22" s="19">
        <v>33</v>
      </c>
      <c r="P22" s="19"/>
      <c r="Q22" s="19">
        <v>1793</v>
      </c>
      <c r="R22" s="19"/>
      <c r="S22" s="19">
        <v>71</v>
      </c>
      <c r="T22" s="18">
        <v>440</v>
      </c>
      <c r="U22" s="6"/>
    </row>
    <row r="23" spans="1:21" ht="15.75">
      <c r="A23" s="39" t="s">
        <v>18</v>
      </c>
      <c r="B23" s="18">
        <f t="shared" si="0"/>
        <v>49250</v>
      </c>
      <c r="C23" s="18">
        <v>12849</v>
      </c>
      <c r="D23" s="18"/>
      <c r="E23" s="18">
        <v>28229</v>
      </c>
      <c r="F23" s="18"/>
      <c r="G23" s="18">
        <v>3435</v>
      </c>
      <c r="H23" s="18"/>
      <c r="I23" s="18">
        <v>670</v>
      </c>
      <c r="J23" s="18"/>
      <c r="K23" s="18">
        <v>321</v>
      </c>
      <c r="L23" s="18"/>
      <c r="M23" s="18">
        <v>671</v>
      </c>
      <c r="N23" s="18"/>
      <c r="O23" s="19">
        <v>43</v>
      </c>
      <c r="P23" s="19"/>
      <c r="Q23" s="19">
        <v>1795</v>
      </c>
      <c r="R23" s="19"/>
      <c r="S23" s="19">
        <v>94</v>
      </c>
      <c r="T23" s="18">
        <v>1143</v>
      </c>
      <c r="U23" s="6"/>
    </row>
    <row r="24" spans="1:21" ht="15.75">
      <c r="A24" s="39" t="s">
        <v>19</v>
      </c>
      <c r="B24" s="18">
        <f aca="true" t="shared" si="1" ref="B24:B29">SUM(C24:T24)</f>
        <v>30823</v>
      </c>
      <c r="C24" s="18">
        <v>7589</v>
      </c>
      <c r="D24" s="18"/>
      <c r="E24" s="18">
        <v>18223</v>
      </c>
      <c r="F24" s="18"/>
      <c r="G24" s="18">
        <v>1350</v>
      </c>
      <c r="H24" s="18"/>
      <c r="I24" s="18">
        <v>553</v>
      </c>
      <c r="J24" s="18"/>
      <c r="K24" s="18">
        <v>172</v>
      </c>
      <c r="L24" s="18"/>
      <c r="M24" s="18">
        <v>369</v>
      </c>
      <c r="N24" s="18"/>
      <c r="O24" s="19">
        <v>13</v>
      </c>
      <c r="P24" s="19"/>
      <c r="Q24" s="19">
        <v>2114</v>
      </c>
      <c r="R24" s="19"/>
      <c r="S24" s="19">
        <v>30</v>
      </c>
      <c r="T24" s="18">
        <v>410</v>
      </c>
      <c r="U24" s="6"/>
    </row>
    <row r="25" spans="1:21" ht="15.75">
      <c r="A25" s="39" t="s">
        <v>20</v>
      </c>
      <c r="B25" s="18">
        <f t="shared" si="1"/>
        <v>17627</v>
      </c>
      <c r="C25" s="18">
        <v>3104</v>
      </c>
      <c r="D25" s="18"/>
      <c r="E25" s="18">
        <v>10824</v>
      </c>
      <c r="F25" s="18"/>
      <c r="G25" s="18">
        <v>1678</v>
      </c>
      <c r="H25" s="18"/>
      <c r="I25" s="18">
        <v>222</v>
      </c>
      <c r="J25" s="18"/>
      <c r="K25" s="18">
        <v>112</v>
      </c>
      <c r="L25" s="18"/>
      <c r="M25" s="18">
        <v>275</v>
      </c>
      <c r="N25" s="18"/>
      <c r="O25" s="19">
        <v>25</v>
      </c>
      <c r="P25" s="19"/>
      <c r="Q25" s="19">
        <v>1065</v>
      </c>
      <c r="R25" s="19"/>
      <c r="S25" s="19">
        <v>54</v>
      </c>
      <c r="T25" s="18">
        <v>268</v>
      </c>
      <c r="U25" s="6"/>
    </row>
    <row r="26" spans="1:21" ht="15.75">
      <c r="A26" s="39" t="s">
        <v>21</v>
      </c>
      <c r="B26" s="18">
        <f t="shared" si="1"/>
        <v>25399</v>
      </c>
      <c r="C26" s="18">
        <v>8592</v>
      </c>
      <c r="D26" s="18"/>
      <c r="E26" s="18">
        <v>12435</v>
      </c>
      <c r="F26" s="18"/>
      <c r="G26" s="18">
        <v>1311</v>
      </c>
      <c r="H26" s="18"/>
      <c r="I26" s="18">
        <v>447</v>
      </c>
      <c r="J26" s="18"/>
      <c r="K26" s="18">
        <v>278</v>
      </c>
      <c r="L26" s="18"/>
      <c r="M26" s="18">
        <v>291</v>
      </c>
      <c r="N26" s="18"/>
      <c r="O26" s="19">
        <v>45</v>
      </c>
      <c r="P26" s="19"/>
      <c r="Q26" s="19">
        <v>1339</v>
      </c>
      <c r="R26" s="19"/>
      <c r="S26" s="19">
        <v>66</v>
      </c>
      <c r="T26" s="18">
        <v>595</v>
      </c>
      <c r="U26" s="6"/>
    </row>
    <row r="27" spans="1:21" ht="15.75">
      <c r="A27" s="39" t="s">
        <v>22</v>
      </c>
      <c r="B27" s="18">
        <f t="shared" si="1"/>
        <v>25342</v>
      </c>
      <c r="C27" s="18">
        <v>7125</v>
      </c>
      <c r="D27" s="18"/>
      <c r="E27" s="18">
        <v>12746</v>
      </c>
      <c r="F27" s="18"/>
      <c r="G27" s="18">
        <v>3186</v>
      </c>
      <c r="H27" s="18"/>
      <c r="I27" s="18">
        <v>230</v>
      </c>
      <c r="J27" s="18"/>
      <c r="K27" s="18">
        <v>292</v>
      </c>
      <c r="L27" s="18"/>
      <c r="M27" s="18">
        <v>323</v>
      </c>
      <c r="N27" s="18"/>
      <c r="O27" s="19">
        <v>29</v>
      </c>
      <c r="P27" s="19"/>
      <c r="Q27" s="19">
        <v>987</v>
      </c>
      <c r="R27" s="19"/>
      <c r="S27" s="19">
        <v>78</v>
      </c>
      <c r="T27" s="18">
        <v>346</v>
      </c>
      <c r="U27" s="6"/>
    </row>
    <row r="28" spans="1:21" ht="15.75">
      <c r="A28" s="39" t="s">
        <v>23</v>
      </c>
      <c r="B28" s="18">
        <f t="shared" si="1"/>
        <v>16697</v>
      </c>
      <c r="C28" s="18">
        <v>3549</v>
      </c>
      <c r="D28" s="18"/>
      <c r="E28" s="18">
        <v>9393</v>
      </c>
      <c r="F28" s="18"/>
      <c r="G28" s="18">
        <v>1803</v>
      </c>
      <c r="H28" s="18"/>
      <c r="I28" s="18">
        <v>307</v>
      </c>
      <c r="J28" s="18"/>
      <c r="K28" s="18">
        <v>120</v>
      </c>
      <c r="L28" s="18"/>
      <c r="M28" s="18">
        <v>274</v>
      </c>
      <c r="N28" s="18"/>
      <c r="O28" s="19">
        <v>25</v>
      </c>
      <c r="P28" s="19"/>
      <c r="Q28" s="19">
        <v>904</v>
      </c>
      <c r="R28" s="19"/>
      <c r="S28" s="19">
        <v>63</v>
      </c>
      <c r="T28" s="18">
        <v>259</v>
      </c>
      <c r="U28" s="6"/>
    </row>
    <row r="29" spans="1:21" ht="15.75">
      <c r="A29" s="39" t="s">
        <v>24</v>
      </c>
      <c r="B29" s="18">
        <f t="shared" si="1"/>
        <v>17426</v>
      </c>
      <c r="C29" s="18">
        <v>3253</v>
      </c>
      <c r="D29" s="18"/>
      <c r="E29" s="18">
        <v>11044</v>
      </c>
      <c r="F29" s="18"/>
      <c r="G29" s="18">
        <v>1730</v>
      </c>
      <c r="H29" s="18"/>
      <c r="I29" s="18">
        <v>167</v>
      </c>
      <c r="J29" s="18"/>
      <c r="K29" s="18">
        <v>103</v>
      </c>
      <c r="L29" s="18"/>
      <c r="M29" s="18">
        <v>200</v>
      </c>
      <c r="N29" s="18"/>
      <c r="O29" s="19">
        <v>21</v>
      </c>
      <c r="P29" s="19"/>
      <c r="Q29" s="19">
        <v>670</v>
      </c>
      <c r="R29" s="19"/>
      <c r="S29" s="19">
        <v>31</v>
      </c>
      <c r="T29" s="18">
        <v>207</v>
      </c>
      <c r="U29" s="6"/>
    </row>
    <row r="30" spans="1:21" ht="15.75">
      <c r="A30" s="39" t="s">
        <v>25</v>
      </c>
      <c r="B30" s="18">
        <f aca="true" t="shared" si="2" ref="B30:B35">SUM(C30:T30)</f>
        <v>89509</v>
      </c>
      <c r="C30" s="18">
        <v>24090</v>
      </c>
      <c r="D30" s="18"/>
      <c r="E30" s="18">
        <v>51127</v>
      </c>
      <c r="F30" s="18"/>
      <c r="G30" s="18">
        <v>6898</v>
      </c>
      <c r="H30" s="18"/>
      <c r="I30" s="18">
        <v>1354</v>
      </c>
      <c r="J30" s="18"/>
      <c r="K30" s="18">
        <v>802</v>
      </c>
      <c r="L30" s="18"/>
      <c r="M30" s="18">
        <v>1028</v>
      </c>
      <c r="N30" s="18"/>
      <c r="O30" s="19">
        <v>78</v>
      </c>
      <c r="P30" s="19"/>
      <c r="Q30" s="19">
        <v>2973</v>
      </c>
      <c r="R30" s="19"/>
      <c r="S30" s="19">
        <v>210</v>
      </c>
      <c r="T30" s="18">
        <v>949</v>
      </c>
      <c r="U30" s="6"/>
    </row>
    <row r="31" spans="1:21" ht="15.75">
      <c r="A31" s="39" t="s">
        <v>26</v>
      </c>
      <c r="B31" s="18">
        <f t="shared" si="2"/>
        <v>345665</v>
      </c>
      <c r="C31" s="18">
        <v>137678</v>
      </c>
      <c r="D31" s="18"/>
      <c r="E31" s="18">
        <v>150222</v>
      </c>
      <c r="F31" s="18"/>
      <c r="G31" s="18">
        <v>20529</v>
      </c>
      <c r="H31" s="18"/>
      <c r="I31" s="18">
        <v>5536</v>
      </c>
      <c r="J31" s="18"/>
      <c r="K31" s="18">
        <v>4117</v>
      </c>
      <c r="L31" s="18"/>
      <c r="M31" s="18">
        <v>4182</v>
      </c>
      <c r="N31" s="18"/>
      <c r="O31" s="19">
        <v>332</v>
      </c>
      <c r="P31" s="19"/>
      <c r="Q31" s="19">
        <v>15526</v>
      </c>
      <c r="R31" s="19"/>
      <c r="S31" s="19">
        <v>486</v>
      </c>
      <c r="T31" s="18">
        <v>7057</v>
      </c>
      <c r="U31" s="6"/>
    </row>
    <row r="32" spans="1:21" ht="15.75">
      <c r="A32" s="39" t="s">
        <v>27</v>
      </c>
      <c r="B32" s="18">
        <f t="shared" si="2"/>
        <v>15847</v>
      </c>
      <c r="C32" s="18">
        <v>3712</v>
      </c>
      <c r="D32" s="18"/>
      <c r="E32" s="18">
        <v>9496</v>
      </c>
      <c r="F32" s="18"/>
      <c r="G32" s="18">
        <v>1028</v>
      </c>
      <c r="H32" s="18"/>
      <c r="I32" s="18">
        <v>258</v>
      </c>
      <c r="J32" s="18"/>
      <c r="K32" s="18">
        <v>128</v>
      </c>
      <c r="L32" s="18"/>
      <c r="M32" s="18">
        <v>259</v>
      </c>
      <c r="N32" s="18"/>
      <c r="O32" s="19">
        <v>10</v>
      </c>
      <c r="P32" s="19"/>
      <c r="Q32" s="19">
        <v>514</v>
      </c>
      <c r="R32" s="19"/>
      <c r="S32" s="19">
        <v>87</v>
      </c>
      <c r="T32" s="18">
        <v>355</v>
      </c>
      <c r="U32" s="6"/>
    </row>
    <row r="33" spans="1:21" ht="15.75">
      <c r="A33" s="39" t="s">
        <v>28</v>
      </c>
      <c r="B33" s="18">
        <f t="shared" si="2"/>
        <v>15209</v>
      </c>
      <c r="C33" s="18">
        <v>5083</v>
      </c>
      <c r="D33" s="18"/>
      <c r="E33" s="18">
        <v>7520</v>
      </c>
      <c r="F33" s="18"/>
      <c r="G33" s="18">
        <v>768</v>
      </c>
      <c r="H33" s="18"/>
      <c r="I33" s="18">
        <v>343</v>
      </c>
      <c r="J33" s="18"/>
      <c r="K33" s="18">
        <v>125</v>
      </c>
      <c r="L33" s="18"/>
      <c r="M33" s="18">
        <v>144</v>
      </c>
      <c r="N33" s="18"/>
      <c r="O33" s="19">
        <v>33</v>
      </c>
      <c r="P33" s="19"/>
      <c r="Q33" s="19">
        <v>644</v>
      </c>
      <c r="R33" s="19"/>
      <c r="S33" s="19">
        <v>46</v>
      </c>
      <c r="T33" s="18">
        <v>503</v>
      </c>
      <c r="U33" s="6"/>
    </row>
    <row r="34" spans="1:21" ht="15.75">
      <c r="A34" s="39" t="s">
        <v>29</v>
      </c>
      <c r="B34" s="18">
        <f t="shared" si="2"/>
        <v>18909</v>
      </c>
      <c r="C34" s="18">
        <v>4057</v>
      </c>
      <c r="D34" s="18"/>
      <c r="E34" s="18">
        <v>11267</v>
      </c>
      <c r="F34" s="18"/>
      <c r="G34" s="18">
        <v>1829</v>
      </c>
      <c r="H34" s="18"/>
      <c r="I34" s="18">
        <v>267</v>
      </c>
      <c r="J34" s="18"/>
      <c r="K34" s="18">
        <v>133</v>
      </c>
      <c r="L34" s="18"/>
      <c r="M34" s="18">
        <v>246</v>
      </c>
      <c r="N34" s="18"/>
      <c r="O34" s="19">
        <v>20</v>
      </c>
      <c r="P34" s="19"/>
      <c r="Q34" s="19">
        <v>838</v>
      </c>
      <c r="R34" s="19"/>
      <c r="S34" s="19">
        <v>48</v>
      </c>
      <c r="T34" s="18">
        <v>204</v>
      </c>
      <c r="U34" s="6"/>
    </row>
    <row r="35" spans="1:21" ht="15.75">
      <c r="A35" s="39" t="s">
        <v>30</v>
      </c>
      <c r="B35" s="18">
        <f t="shared" si="2"/>
        <v>21041</v>
      </c>
      <c r="C35" s="18">
        <v>4800</v>
      </c>
      <c r="D35" s="18"/>
      <c r="E35" s="18">
        <v>10880</v>
      </c>
      <c r="F35" s="18"/>
      <c r="G35" s="18">
        <v>2013</v>
      </c>
      <c r="H35" s="18"/>
      <c r="I35" s="18">
        <v>407</v>
      </c>
      <c r="J35" s="18"/>
      <c r="K35" s="18">
        <v>124</v>
      </c>
      <c r="L35" s="18"/>
      <c r="M35" s="18">
        <v>306</v>
      </c>
      <c r="N35" s="18"/>
      <c r="O35" s="19">
        <v>25</v>
      </c>
      <c r="P35" s="19"/>
      <c r="Q35" s="19">
        <v>2157</v>
      </c>
      <c r="R35" s="19"/>
      <c r="S35" s="19">
        <v>48</v>
      </c>
      <c r="T35" s="18">
        <v>281</v>
      </c>
      <c r="U35" s="6"/>
    </row>
    <row r="36" spans="1:21" ht="15.75">
      <c r="A36" s="39" t="s">
        <v>31</v>
      </c>
      <c r="B36" s="18">
        <f aca="true" t="shared" si="3" ref="B36:B41">SUM(C36:T36)</f>
        <v>18988</v>
      </c>
      <c r="C36" s="18">
        <v>4248</v>
      </c>
      <c r="D36" s="18"/>
      <c r="E36" s="18">
        <v>10779</v>
      </c>
      <c r="F36" s="18"/>
      <c r="G36" s="18">
        <v>2143</v>
      </c>
      <c r="H36" s="18"/>
      <c r="I36" s="18">
        <v>251</v>
      </c>
      <c r="J36" s="18"/>
      <c r="K36" s="18">
        <v>141</v>
      </c>
      <c r="L36" s="18"/>
      <c r="M36" s="18">
        <v>329</v>
      </c>
      <c r="N36" s="18"/>
      <c r="O36" s="19">
        <v>35</v>
      </c>
      <c r="P36" s="19"/>
      <c r="Q36" s="19">
        <v>697</v>
      </c>
      <c r="R36" s="19"/>
      <c r="S36" s="19">
        <v>52</v>
      </c>
      <c r="T36" s="18">
        <v>313</v>
      </c>
      <c r="U36" s="6"/>
    </row>
    <row r="37" spans="1:21" ht="15.75">
      <c r="A37" s="39" t="s">
        <v>32</v>
      </c>
      <c r="B37" s="18">
        <f t="shared" si="3"/>
        <v>3441</v>
      </c>
      <c r="C37" s="18">
        <v>546</v>
      </c>
      <c r="D37" s="18"/>
      <c r="E37" s="18">
        <v>2215</v>
      </c>
      <c r="F37" s="18"/>
      <c r="G37" s="18">
        <v>348</v>
      </c>
      <c r="H37" s="18"/>
      <c r="I37" s="18">
        <v>59</v>
      </c>
      <c r="J37" s="18"/>
      <c r="K37" s="18">
        <v>19</v>
      </c>
      <c r="L37" s="18"/>
      <c r="M37" s="18">
        <v>47</v>
      </c>
      <c r="N37" s="18"/>
      <c r="O37" s="19">
        <v>4</v>
      </c>
      <c r="P37" s="19"/>
      <c r="Q37" s="19">
        <v>135</v>
      </c>
      <c r="R37" s="19"/>
      <c r="S37" s="19">
        <v>17</v>
      </c>
      <c r="T37" s="18">
        <v>51</v>
      </c>
      <c r="U37" s="6"/>
    </row>
    <row r="38" spans="1:21" ht="15.75">
      <c r="A38" s="39" t="s">
        <v>33</v>
      </c>
      <c r="B38" s="18">
        <f t="shared" si="3"/>
        <v>24691</v>
      </c>
      <c r="C38" s="18">
        <v>5428</v>
      </c>
      <c r="D38" s="18"/>
      <c r="E38" s="18">
        <v>14334</v>
      </c>
      <c r="F38" s="18"/>
      <c r="G38" s="18">
        <v>2551</v>
      </c>
      <c r="H38" s="18"/>
      <c r="I38" s="18">
        <v>289</v>
      </c>
      <c r="J38" s="18"/>
      <c r="K38" s="18">
        <v>174</v>
      </c>
      <c r="L38" s="18"/>
      <c r="M38" s="18">
        <v>337</v>
      </c>
      <c r="N38" s="18"/>
      <c r="O38" s="19">
        <v>23</v>
      </c>
      <c r="P38" s="19"/>
      <c r="Q38" s="19">
        <v>1173</v>
      </c>
      <c r="R38" s="19"/>
      <c r="S38" s="19">
        <v>39</v>
      </c>
      <c r="T38" s="18">
        <v>343</v>
      </c>
      <c r="U38" s="6"/>
    </row>
    <row r="39" spans="1:21" ht="15.75">
      <c r="A39" s="39" t="s">
        <v>34</v>
      </c>
      <c r="B39" s="18">
        <f t="shared" si="3"/>
        <v>29876</v>
      </c>
      <c r="C39" s="18">
        <v>8546</v>
      </c>
      <c r="D39" s="18"/>
      <c r="E39" s="18">
        <v>13971</v>
      </c>
      <c r="F39" s="18"/>
      <c r="G39" s="18">
        <v>2177</v>
      </c>
      <c r="H39" s="18"/>
      <c r="I39" s="18">
        <v>547</v>
      </c>
      <c r="J39" s="18"/>
      <c r="K39" s="18">
        <v>224</v>
      </c>
      <c r="L39" s="18"/>
      <c r="M39" s="18">
        <v>382</v>
      </c>
      <c r="N39" s="18"/>
      <c r="O39" s="19">
        <v>27</v>
      </c>
      <c r="P39" s="19"/>
      <c r="Q39" s="19">
        <v>3395</v>
      </c>
      <c r="R39" s="19"/>
      <c r="S39" s="19">
        <v>44</v>
      </c>
      <c r="T39" s="18">
        <v>563</v>
      </c>
      <c r="U39" s="6"/>
    </row>
    <row r="40" spans="1:21" ht="15.75">
      <c r="A40" s="39" t="s">
        <v>35</v>
      </c>
      <c r="B40" s="18">
        <f t="shared" si="3"/>
        <v>9081</v>
      </c>
      <c r="C40" s="18">
        <v>1563</v>
      </c>
      <c r="D40" s="18"/>
      <c r="E40" s="18">
        <v>5583</v>
      </c>
      <c r="F40" s="18"/>
      <c r="G40" s="18">
        <v>793</v>
      </c>
      <c r="H40" s="18"/>
      <c r="I40" s="18">
        <v>147</v>
      </c>
      <c r="J40" s="18"/>
      <c r="K40" s="18">
        <v>41</v>
      </c>
      <c r="L40" s="18"/>
      <c r="M40" s="18">
        <v>136</v>
      </c>
      <c r="N40" s="18"/>
      <c r="O40" s="19">
        <v>7</v>
      </c>
      <c r="P40" s="19"/>
      <c r="Q40" s="19">
        <v>580</v>
      </c>
      <c r="R40" s="19"/>
      <c r="S40" s="19">
        <v>38</v>
      </c>
      <c r="T40" s="18">
        <v>193</v>
      </c>
      <c r="U40" s="6"/>
    </row>
    <row r="41" spans="1:21" ht="15.75">
      <c r="A41" s="39" t="s">
        <v>36</v>
      </c>
      <c r="B41" s="18">
        <f t="shared" si="3"/>
        <v>22049</v>
      </c>
      <c r="C41" s="18">
        <v>5509</v>
      </c>
      <c r="D41" s="18"/>
      <c r="E41" s="18">
        <v>10063</v>
      </c>
      <c r="F41" s="18"/>
      <c r="G41" s="18">
        <v>1911</v>
      </c>
      <c r="H41" s="18"/>
      <c r="I41" s="18">
        <v>338</v>
      </c>
      <c r="J41" s="18"/>
      <c r="K41" s="18">
        <v>158</v>
      </c>
      <c r="L41" s="18"/>
      <c r="M41" s="18">
        <v>289</v>
      </c>
      <c r="N41" s="18"/>
      <c r="O41" s="19">
        <v>15</v>
      </c>
      <c r="P41" s="19"/>
      <c r="Q41" s="19">
        <v>3379</v>
      </c>
      <c r="R41" s="19"/>
      <c r="S41" s="19">
        <v>69</v>
      </c>
      <c r="T41" s="18">
        <v>318</v>
      </c>
      <c r="U41" s="6"/>
    </row>
    <row r="42" spans="1:21" ht="15.75">
      <c r="A42" s="39" t="s">
        <v>37</v>
      </c>
      <c r="B42" s="18">
        <f aca="true" t="shared" si="4" ref="B42:B47">SUM(C42:T42)</f>
        <v>23628</v>
      </c>
      <c r="C42" s="18">
        <v>5115</v>
      </c>
      <c r="D42" s="18"/>
      <c r="E42" s="18">
        <v>12637</v>
      </c>
      <c r="F42" s="18"/>
      <c r="G42" s="18">
        <v>3199</v>
      </c>
      <c r="H42" s="18"/>
      <c r="I42" s="18">
        <v>393</v>
      </c>
      <c r="J42" s="18"/>
      <c r="K42" s="18">
        <v>181</v>
      </c>
      <c r="L42" s="18"/>
      <c r="M42" s="18">
        <v>394</v>
      </c>
      <c r="N42" s="18"/>
      <c r="O42" s="19">
        <v>27</v>
      </c>
      <c r="P42" s="19"/>
      <c r="Q42" s="19">
        <v>1320</v>
      </c>
      <c r="R42" s="19"/>
      <c r="S42" s="19">
        <v>41</v>
      </c>
      <c r="T42" s="18">
        <v>321</v>
      </c>
      <c r="U42" s="6"/>
    </row>
    <row r="43" spans="1:21" ht="15.75">
      <c r="A43" s="39" t="s">
        <v>38</v>
      </c>
      <c r="B43" s="18">
        <f t="shared" si="4"/>
        <v>260683</v>
      </c>
      <c r="C43" s="18">
        <v>87062</v>
      </c>
      <c r="D43" s="18"/>
      <c r="E43" s="18">
        <v>85755</v>
      </c>
      <c r="F43" s="18"/>
      <c r="G43" s="18">
        <v>22489</v>
      </c>
      <c r="H43" s="18"/>
      <c r="I43" s="18">
        <v>3939</v>
      </c>
      <c r="J43" s="18"/>
      <c r="K43" s="18">
        <v>2569</v>
      </c>
      <c r="L43" s="18"/>
      <c r="M43" s="18">
        <v>2515</v>
      </c>
      <c r="N43" s="18"/>
      <c r="O43" s="19">
        <v>191</v>
      </c>
      <c r="P43" s="19"/>
      <c r="Q43" s="19">
        <v>52369</v>
      </c>
      <c r="R43" s="19"/>
      <c r="S43" s="19">
        <v>468</v>
      </c>
      <c r="T43" s="18">
        <v>3326</v>
      </c>
      <c r="U43" s="6"/>
    </row>
    <row r="44" spans="1:21" ht="15.75">
      <c r="A44" s="39" t="s">
        <v>39</v>
      </c>
      <c r="B44" s="18">
        <f t="shared" si="4"/>
        <v>19278</v>
      </c>
      <c r="C44" s="18">
        <v>5106</v>
      </c>
      <c r="D44" s="18"/>
      <c r="E44" s="18">
        <v>10357</v>
      </c>
      <c r="F44" s="18"/>
      <c r="G44" s="18">
        <v>1921</v>
      </c>
      <c r="H44" s="18"/>
      <c r="I44" s="18">
        <v>254</v>
      </c>
      <c r="J44" s="18"/>
      <c r="K44" s="18">
        <v>129</v>
      </c>
      <c r="L44" s="18"/>
      <c r="M44" s="18">
        <v>291</v>
      </c>
      <c r="N44" s="18"/>
      <c r="O44" s="19">
        <v>25</v>
      </c>
      <c r="P44" s="19"/>
      <c r="Q44" s="19">
        <v>809</v>
      </c>
      <c r="R44" s="19"/>
      <c r="S44" s="19">
        <v>50</v>
      </c>
      <c r="T44" s="18">
        <v>336</v>
      </c>
      <c r="U44" s="6"/>
    </row>
    <row r="45" spans="1:21" ht="15.75">
      <c r="A45" s="39" t="s">
        <v>40</v>
      </c>
      <c r="B45" s="18">
        <f t="shared" si="4"/>
        <v>462076</v>
      </c>
      <c r="C45" s="18">
        <v>198298</v>
      </c>
      <c r="D45" s="18"/>
      <c r="E45" s="18">
        <v>205709</v>
      </c>
      <c r="F45" s="18"/>
      <c r="G45" s="18">
        <v>25188</v>
      </c>
      <c r="H45" s="18"/>
      <c r="I45" s="18">
        <v>8408</v>
      </c>
      <c r="J45" s="18"/>
      <c r="K45" s="18">
        <v>5765</v>
      </c>
      <c r="L45" s="18"/>
      <c r="M45" s="18">
        <v>3485</v>
      </c>
      <c r="N45" s="18"/>
      <c r="O45" s="19">
        <v>256</v>
      </c>
      <c r="P45" s="19"/>
      <c r="Q45" s="19">
        <v>8329</v>
      </c>
      <c r="R45" s="19"/>
      <c r="S45" s="19">
        <v>659</v>
      </c>
      <c r="T45" s="18">
        <v>5979</v>
      </c>
      <c r="U45" s="6"/>
    </row>
    <row r="46" spans="1:21" ht="15.75">
      <c r="A46" s="39" t="s">
        <v>41</v>
      </c>
      <c r="B46" s="18">
        <f t="shared" si="4"/>
        <v>74358</v>
      </c>
      <c r="C46" s="18">
        <v>21308</v>
      </c>
      <c r="D46" s="18"/>
      <c r="E46" s="18">
        <v>39987</v>
      </c>
      <c r="F46" s="18"/>
      <c r="G46" s="18">
        <v>4323</v>
      </c>
      <c r="H46" s="18"/>
      <c r="I46" s="18">
        <v>1102</v>
      </c>
      <c r="J46" s="18"/>
      <c r="K46" s="18">
        <v>585</v>
      </c>
      <c r="L46" s="18"/>
      <c r="M46" s="18">
        <v>1031</v>
      </c>
      <c r="N46" s="18"/>
      <c r="O46" s="19">
        <v>67</v>
      </c>
      <c r="P46" s="19"/>
      <c r="Q46" s="19">
        <v>4673</v>
      </c>
      <c r="R46" s="19"/>
      <c r="S46" s="19">
        <v>112</v>
      </c>
      <c r="T46" s="18">
        <v>1170</v>
      </c>
      <c r="U46" s="6"/>
    </row>
    <row r="47" spans="1:21" ht="15.75">
      <c r="A47" s="39" t="s">
        <v>42</v>
      </c>
      <c r="B47" s="18">
        <f t="shared" si="4"/>
        <v>89327</v>
      </c>
      <c r="C47" s="18">
        <v>22920</v>
      </c>
      <c r="D47" s="18"/>
      <c r="E47" s="18">
        <v>46783</v>
      </c>
      <c r="F47" s="18"/>
      <c r="G47" s="18">
        <v>9947</v>
      </c>
      <c r="H47" s="18"/>
      <c r="I47" s="18">
        <v>1611</v>
      </c>
      <c r="J47" s="18"/>
      <c r="K47" s="18">
        <v>600</v>
      </c>
      <c r="L47" s="18"/>
      <c r="M47" s="18">
        <v>1119</v>
      </c>
      <c r="N47" s="18"/>
      <c r="O47" s="19">
        <v>90</v>
      </c>
      <c r="P47" s="19"/>
      <c r="Q47" s="19">
        <v>4881</v>
      </c>
      <c r="R47" s="19"/>
      <c r="S47" s="19">
        <v>137</v>
      </c>
      <c r="T47" s="18">
        <v>1239</v>
      </c>
      <c r="U47" s="6"/>
    </row>
    <row r="48" spans="1:21" ht="15.75">
      <c r="A48" s="39" t="s">
        <v>43</v>
      </c>
      <c r="B48" s="18">
        <f aca="true" t="shared" si="5" ref="B48:B53">SUM(C48:T48)</f>
        <v>170290</v>
      </c>
      <c r="C48" s="18">
        <v>51522</v>
      </c>
      <c r="D48" s="18"/>
      <c r="E48" s="18">
        <v>82373</v>
      </c>
      <c r="F48" s="18"/>
      <c r="G48" s="18">
        <v>18153</v>
      </c>
      <c r="H48" s="18"/>
      <c r="I48" s="18">
        <v>2462</v>
      </c>
      <c r="J48" s="18"/>
      <c r="K48" s="18">
        <v>1628</v>
      </c>
      <c r="L48" s="18"/>
      <c r="M48" s="18">
        <v>2154</v>
      </c>
      <c r="N48" s="18"/>
      <c r="O48" s="19">
        <v>206</v>
      </c>
      <c r="P48" s="19"/>
      <c r="Q48" s="19">
        <v>9301</v>
      </c>
      <c r="R48" s="19"/>
      <c r="S48" s="19">
        <v>301</v>
      </c>
      <c r="T48" s="18">
        <v>2190</v>
      </c>
      <c r="U48" s="6"/>
    </row>
    <row r="49" spans="1:21" ht="15.75">
      <c r="A49" s="39" t="s">
        <v>44</v>
      </c>
      <c r="B49" s="18">
        <f t="shared" si="5"/>
        <v>36066</v>
      </c>
      <c r="C49" s="18">
        <v>8607</v>
      </c>
      <c r="D49" s="18"/>
      <c r="E49" s="18">
        <v>16136</v>
      </c>
      <c r="F49" s="18"/>
      <c r="G49" s="18">
        <v>3538</v>
      </c>
      <c r="H49" s="18"/>
      <c r="I49" s="18">
        <v>465</v>
      </c>
      <c r="J49" s="18"/>
      <c r="K49" s="18">
        <v>239</v>
      </c>
      <c r="L49" s="18"/>
      <c r="M49" s="18">
        <v>499</v>
      </c>
      <c r="N49" s="18"/>
      <c r="O49" s="19">
        <v>28</v>
      </c>
      <c r="P49" s="19"/>
      <c r="Q49" s="19">
        <v>6072</v>
      </c>
      <c r="R49" s="19"/>
      <c r="S49" s="19">
        <v>56</v>
      </c>
      <c r="T49" s="18">
        <v>426</v>
      </c>
      <c r="U49" s="6"/>
    </row>
    <row r="50" spans="1:21" ht="15.75">
      <c r="A50" s="39" t="s">
        <v>45</v>
      </c>
      <c r="B50" s="18">
        <f t="shared" si="5"/>
        <v>95108</v>
      </c>
      <c r="C50" s="18">
        <v>27049</v>
      </c>
      <c r="D50" s="18"/>
      <c r="E50" s="18">
        <v>54287</v>
      </c>
      <c r="F50" s="18"/>
      <c r="G50" s="18">
        <v>6137</v>
      </c>
      <c r="H50" s="18"/>
      <c r="I50" s="18">
        <v>1611</v>
      </c>
      <c r="J50" s="18"/>
      <c r="K50" s="18">
        <v>912</v>
      </c>
      <c r="L50" s="18"/>
      <c r="M50" s="18">
        <v>1196</v>
      </c>
      <c r="N50" s="18"/>
      <c r="O50" s="19">
        <v>83</v>
      </c>
      <c r="P50" s="19"/>
      <c r="Q50" s="19">
        <v>2688</v>
      </c>
      <c r="R50" s="19"/>
      <c r="S50" s="19">
        <v>181</v>
      </c>
      <c r="T50" s="18">
        <v>964</v>
      </c>
      <c r="U50" s="6"/>
    </row>
    <row r="51" spans="1:21" ht="15.75">
      <c r="A51" s="39" t="s">
        <v>46</v>
      </c>
      <c r="B51" s="18">
        <f t="shared" si="5"/>
        <v>13456</v>
      </c>
      <c r="C51" s="18">
        <v>2642</v>
      </c>
      <c r="D51" s="18"/>
      <c r="E51" s="18">
        <v>7367</v>
      </c>
      <c r="F51" s="18"/>
      <c r="G51" s="18">
        <v>1199</v>
      </c>
      <c r="H51" s="18"/>
      <c r="I51" s="18">
        <v>144</v>
      </c>
      <c r="J51" s="18"/>
      <c r="K51" s="18">
        <v>73</v>
      </c>
      <c r="L51" s="18"/>
      <c r="M51" s="18">
        <v>187</v>
      </c>
      <c r="N51" s="18"/>
      <c r="O51" s="19">
        <v>16</v>
      </c>
      <c r="P51" s="19"/>
      <c r="Q51" s="19">
        <v>1609</v>
      </c>
      <c r="R51" s="19"/>
      <c r="S51" s="19">
        <v>26</v>
      </c>
      <c r="T51" s="18">
        <v>193</v>
      </c>
      <c r="U51" s="6"/>
    </row>
    <row r="52" spans="1:21" ht="15.75">
      <c r="A52" s="39" t="s">
        <v>47</v>
      </c>
      <c r="B52" s="18">
        <f t="shared" si="5"/>
        <v>41180</v>
      </c>
      <c r="C52" s="18">
        <v>7374</v>
      </c>
      <c r="D52" s="18"/>
      <c r="E52" s="18">
        <v>23281</v>
      </c>
      <c r="F52" s="18"/>
      <c r="G52" s="18">
        <v>5741</v>
      </c>
      <c r="H52" s="18"/>
      <c r="I52" s="18">
        <v>582</v>
      </c>
      <c r="J52" s="18"/>
      <c r="K52" s="18">
        <v>252</v>
      </c>
      <c r="L52" s="18"/>
      <c r="M52" s="18">
        <v>796</v>
      </c>
      <c r="N52" s="18"/>
      <c r="O52" s="19">
        <v>54</v>
      </c>
      <c r="P52" s="19"/>
      <c r="Q52" s="19">
        <v>2341</v>
      </c>
      <c r="R52" s="19"/>
      <c r="S52" s="19">
        <v>89</v>
      </c>
      <c r="T52" s="18">
        <v>670</v>
      </c>
      <c r="U52" s="6"/>
    </row>
    <row r="53" spans="1:21" ht="15.75">
      <c r="A53" s="39" t="s">
        <v>48</v>
      </c>
      <c r="B53" s="18">
        <f t="shared" si="5"/>
        <v>21678</v>
      </c>
      <c r="C53" s="18">
        <v>5243</v>
      </c>
      <c r="D53" s="18"/>
      <c r="E53" s="18">
        <v>12491</v>
      </c>
      <c r="F53" s="18"/>
      <c r="G53" s="18">
        <v>1781</v>
      </c>
      <c r="H53" s="18"/>
      <c r="I53" s="18">
        <v>188</v>
      </c>
      <c r="J53" s="18"/>
      <c r="K53" s="18">
        <v>204</v>
      </c>
      <c r="L53" s="18"/>
      <c r="M53" s="18">
        <v>285</v>
      </c>
      <c r="N53" s="18"/>
      <c r="O53" s="19">
        <v>30</v>
      </c>
      <c r="P53" s="19"/>
      <c r="Q53" s="19">
        <v>1037</v>
      </c>
      <c r="R53" s="19"/>
      <c r="S53" s="19">
        <v>61</v>
      </c>
      <c r="T53" s="18">
        <v>358</v>
      </c>
      <c r="U53" s="6"/>
    </row>
    <row r="54" spans="1:21" ht="15.75">
      <c r="A54" s="39" t="s">
        <v>49</v>
      </c>
      <c r="B54" s="18">
        <f aca="true" t="shared" si="6" ref="B54:B59">SUM(C54:T54)</f>
        <v>33679</v>
      </c>
      <c r="C54" s="18">
        <v>8290</v>
      </c>
      <c r="D54" s="18"/>
      <c r="E54" s="18">
        <v>19635</v>
      </c>
      <c r="F54" s="18"/>
      <c r="G54" s="18">
        <v>3361</v>
      </c>
      <c r="H54" s="18"/>
      <c r="I54" s="18">
        <v>400</v>
      </c>
      <c r="J54" s="18"/>
      <c r="K54" s="18">
        <v>335</v>
      </c>
      <c r="L54" s="18"/>
      <c r="M54" s="18">
        <v>525</v>
      </c>
      <c r="N54" s="18"/>
      <c r="O54" s="19">
        <v>23</v>
      </c>
      <c r="P54" s="19"/>
      <c r="Q54" s="19">
        <v>606</v>
      </c>
      <c r="R54" s="19"/>
      <c r="S54" s="19">
        <v>44</v>
      </c>
      <c r="T54" s="18">
        <v>460</v>
      </c>
      <c r="U54" s="6"/>
    </row>
    <row r="55" spans="1:21" ht="15.75">
      <c r="A55" s="39" t="s">
        <v>50</v>
      </c>
      <c r="B55" s="18">
        <f t="shared" si="6"/>
        <v>62620</v>
      </c>
      <c r="C55" s="18">
        <v>21140</v>
      </c>
      <c r="D55" s="18"/>
      <c r="E55" s="18">
        <v>28016</v>
      </c>
      <c r="F55" s="18"/>
      <c r="G55" s="18">
        <v>6681</v>
      </c>
      <c r="H55" s="18"/>
      <c r="I55" s="18">
        <v>899</v>
      </c>
      <c r="J55" s="18"/>
      <c r="K55" s="18">
        <v>788</v>
      </c>
      <c r="L55" s="18"/>
      <c r="M55" s="18">
        <v>763</v>
      </c>
      <c r="N55" s="18"/>
      <c r="O55" s="19">
        <v>76</v>
      </c>
      <c r="P55" s="19"/>
      <c r="Q55" s="19">
        <v>3240</v>
      </c>
      <c r="R55" s="19"/>
      <c r="S55" s="19">
        <v>243</v>
      </c>
      <c r="T55" s="18">
        <v>774</v>
      </c>
      <c r="U55" s="6"/>
    </row>
    <row r="56" spans="1:21" ht="15.75">
      <c r="A56" s="39" t="s">
        <v>51</v>
      </c>
      <c r="B56" s="18">
        <f t="shared" si="6"/>
        <v>93634</v>
      </c>
      <c r="C56" s="18">
        <v>38020</v>
      </c>
      <c r="D56" s="18"/>
      <c r="E56" s="18">
        <v>42041</v>
      </c>
      <c r="F56" s="18"/>
      <c r="G56" s="18">
        <v>7216</v>
      </c>
      <c r="H56" s="18"/>
      <c r="I56" s="18">
        <v>1141</v>
      </c>
      <c r="J56" s="18"/>
      <c r="K56" s="18">
        <v>1373</v>
      </c>
      <c r="L56" s="18"/>
      <c r="M56" s="18">
        <v>998</v>
      </c>
      <c r="N56" s="18"/>
      <c r="O56" s="19">
        <v>51</v>
      </c>
      <c r="P56" s="19"/>
      <c r="Q56" s="19">
        <v>1525</v>
      </c>
      <c r="R56" s="19"/>
      <c r="S56" s="19">
        <v>191</v>
      </c>
      <c r="T56" s="18">
        <v>1078</v>
      </c>
      <c r="U56" s="6"/>
    </row>
    <row r="57" spans="1:21" ht="15.75">
      <c r="A57" s="39" t="s">
        <v>52</v>
      </c>
      <c r="B57" s="18">
        <f t="shared" si="6"/>
        <v>33686</v>
      </c>
      <c r="C57" s="18">
        <v>10609</v>
      </c>
      <c r="D57" s="18"/>
      <c r="E57" s="18">
        <v>16986</v>
      </c>
      <c r="F57" s="18"/>
      <c r="G57" s="18">
        <v>2087</v>
      </c>
      <c r="H57" s="18"/>
      <c r="I57" s="18">
        <v>509</v>
      </c>
      <c r="J57" s="18"/>
      <c r="K57" s="18">
        <v>323</v>
      </c>
      <c r="L57" s="18"/>
      <c r="M57" s="18">
        <v>450</v>
      </c>
      <c r="N57" s="18"/>
      <c r="O57" s="19">
        <v>57</v>
      </c>
      <c r="P57" s="19"/>
      <c r="Q57" s="19">
        <v>1803</v>
      </c>
      <c r="R57" s="19"/>
      <c r="S57" s="19">
        <v>59</v>
      </c>
      <c r="T57" s="18">
        <v>803</v>
      </c>
      <c r="U57" s="6"/>
    </row>
    <row r="58" spans="1:21" ht="15.75">
      <c r="A58" s="39" t="s">
        <v>53</v>
      </c>
      <c r="B58" s="18">
        <f t="shared" si="6"/>
        <v>74353</v>
      </c>
      <c r="C58" s="18">
        <v>21587</v>
      </c>
      <c r="D58" s="18"/>
      <c r="E58" s="18">
        <v>38611</v>
      </c>
      <c r="F58" s="18"/>
      <c r="G58" s="18">
        <v>6624</v>
      </c>
      <c r="H58" s="18"/>
      <c r="I58" s="18">
        <v>1042</v>
      </c>
      <c r="J58" s="18"/>
      <c r="K58" s="18">
        <v>635</v>
      </c>
      <c r="L58" s="18"/>
      <c r="M58" s="18">
        <v>895</v>
      </c>
      <c r="N58" s="18"/>
      <c r="O58" s="19">
        <v>78</v>
      </c>
      <c r="P58" s="19"/>
      <c r="Q58" s="19">
        <v>3808</v>
      </c>
      <c r="R58" s="19"/>
      <c r="S58" s="19">
        <v>404</v>
      </c>
      <c r="T58" s="18">
        <v>669</v>
      </c>
      <c r="U58" s="6"/>
    </row>
    <row r="59" spans="1:21" ht="15.75">
      <c r="A59" s="39" t="s">
        <v>54</v>
      </c>
      <c r="B59" s="18">
        <f t="shared" si="6"/>
        <v>60927</v>
      </c>
      <c r="C59" s="18">
        <v>23185</v>
      </c>
      <c r="D59" s="18"/>
      <c r="E59" s="18">
        <v>26154</v>
      </c>
      <c r="F59" s="18"/>
      <c r="G59" s="18">
        <v>5033</v>
      </c>
      <c r="H59" s="18"/>
      <c r="I59" s="18">
        <v>676</v>
      </c>
      <c r="J59" s="18"/>
      <c r="K59" s="18">
        <v>775</v>
      </c>
      <c r="L59" s="18"/>
      <c r="M59" s="18">
        <v>627</v>
      </c>
      <c r="N59" s="18"/>
      <c r="O59" s="19">
        <v>66</v>
      </c>
      <c r="P59" s="19"/>
      <c r="Q59" s="19">
        <v>3251</v>
      </c>
      <c r="R59" s="19"/>
      <c r="S59" s="19">
        <v>314</v>
      </c>
      <c r="T59" s="18">
        <v>846</v>
      </c>
      <c r="U59" s="6"/>
    </row>
    <row r="60" spans="1:21" ht="15.75">
      <c r="A60" s="39" t="s">
        <v>55</v>
      </c>
      <c r="B60" s="18">
        <f aca="true" t="shared" si="7" ref="B60:B65">SUM(C60:T60)</f>
        <v>12034</v>
      </c>
      <c r="C60" s="18">
        <v>2913</v>
      </c>
      <c r="D60" s="18"/>
      <c r="E60" s="18">
        <v>6739</v>
      </c>
      <c r="F60" s="18"/>
      <c r="G60" s="18">
        <v>1296</v>
      </c>
      <c r="H60" s="18"/>
      <c r="I60" s="18">
        <v>111</v>
      </c>
      <c r="J60" s="18"/>
      <c r="K60" s="18">
        <v>91</v>
      </c>
      <c r="L60" s="18"/>
      <c r="M60" s="18">
        <v>142</v>
      </c>
      <c r="N60" s="18"/>
      <c r="O60" s="19">
        <v>12</v>
      </c>
      <c r="P60" s="19"/>
      <c r="Q60" s="19">
        <v>542</v>
      </c>
      <c r="R60" s="19"/>
      <c r="S60" s="19">
        <v>48</v>
      </c>
      <c r="T60" s="18">
        <v>140</v>
      </c>
      <c r="U60" s="6"/>
    </row>
    <row r="61" spans="1:21" ht="15.75">
      <c r="A61" s="39" t="s">
        <v>56</v>
      </c>
      <c r="B61" s="18">
        <f t="shared" si="7"/>
        <v>6644</v>
      </c>
      <c r="C61" s="18">
        <v>1400</v>
      </c>
      <c r="D61" s="18"/>
      <c r="E61" s="18">
        <v>3886</v>
      </c>
      <c r="F61" s="18"/>
      <c r="G61" s="18">
        <v>598</v>
      </c>
      <c r="H61" s="18"/>
      <c r="I61" s="18">
        <v>105</v>
      </c>
      <c r="J61" s="18"/>
      <c r="K61" s="18">
        <v>45</v>
      </c>
      <c r="L61" s="18"/>
      <c r="M61" s="18">
        <v>95</v>
      </c>
      <c r="N61" s="18"/>
      <c r="O61" s="19">
        <v>7</v>
      </c>
      <c r="P61" s="19"/>
      <c r="Q61" s="19">
        <v>413</v>
      </c>
      <c r="R61" s="19"/>
      <c r="S61" s="19">
        <v>10</v>
      </c>
      <c r="T61" s="18">
        <v>85</v>
      </c>
      <c r="U61" s="6"/>
    </row>
    <row r="62" spans="1:21" ht="15.75">
      <c r="A62" s="39" t="s">
        <v>57</v>
      </c>
      <c r="B62" s="18">
        <f t="shared" si="7"/>
        <v>12060</v>
      </c>
      <c r="C62" s="18">
        <v>2404</v>
      </c>
      <c r="D62" s="18"/>
      <c r="E62" s="18">
        <v>6417</v>
      </c>
      <c r="F62" s="18"/>
      <c r="G62" s="18">
        <v>1495</v>
      </c>
      <c r="H62" s="18"/>
      <c r="I62" s="18">
        <v>191</v>
      </c>
      <c r="J62" s="18"/>
      <c r="K62" s="18">
        <v>82</v>
      </c>
      <c r="L62" s="18"/>
      <c r="M62" s="18">
        <v>205</v>
      </c>
      <c r="N62" s="18"/>
      <c r="O62" s="19">
        <v>12</v>
      </c>
      <c r="P62" s="19"/>
      <c r="Q62" s="19">
        <v>1089</v>
      </c>
      <c r="R62" s="19"/>
      <c r="S62" s="19">
        <v>20</v>
      </c>
      <c r="T62" s="18">
        <v>145</v>
      </c>
      <c r="U62" s="6"/>
    </row>
    <row r="63" spans="1:21" ht="15.75">
      <c r="A63" s="39" t="s">
        <v>58</v>
      </c>
      <c r="B63" s="18">
        <f t="shared" si="7"/>
        <v>33578</v>
      </c>
      <c r="C63" s="18">
        <v>5745</v>
      </c>
      <c r="D63" s="18"/>
      <c r="E63" s="18">
        <v>21853</v>
      </c>
      <c r="F63" s="18"/>
      <c r="G63" s="18">
        <v>2225</v>
      </c>
      <c r="H63" s="18"/>
      <c r="I63" s="18">
        <v>521</v>
      </c>
      <c r="J63" s="18"/>
      <c r="K63" s="18">
        <v>149</v>
      </c>
      <c r="L63" s="18"/>
      <c r="M63" s="18">
        <v>431</v>
      </c>
      <c r="N63" s="18"/>
      <c r="O63" s="19">
        <v>37</v>
      </c>
      <c r="P63" s="19"/>
      <c r="Q63" s="19">
        <v>2165</v>
      </c>
      <c r="R63" s="19"/>
      <c r="S63" s="19">
        <v>64</v>
      </c>
      <c r="T63" s="18">
        <v>388</v>
      </c>
      <c r="U63" s="6"/>
    </row>
    <row r="64" spans="1:21" ht="15.75">
      <c r="A64" s="39" t="s">
        <v>59</v>
      </c>
      <c r="B64" s="18">
        <f t="shared" si="7"/>
        <v>407189</v>
      </c>
      <c r="C64" s="18">
        <v>144494</v>
      </c>
      <c r="D64" s="18"/>
      <c r="E64" s="18">
        <v>198508</v>
      </c>
      <c r="F64" s="18"/>
      <c r="G64" s="18">
        <v>30357</v>
      </c>
      <c r="H64" s="18"/>
      <c r="I64" s="18">
        <v>8559</v>
      </c>
      <c r="J64" s="18"/>
      <c r="K64" s="18">
        <v>4606</v>
      </c>
      <c r="L64" s="18"/>
      <c r="M64" s="18">
        <v>4934</v>
      </c>
      <c r="N64" s="18"/>
      <c r="O64" s="19">
        <v>329</v>
      </c>
      <c r="P64" s="19"/>
      <c r="Q64" s="19">
        <v>10237</v>
      </c>
      <c r="R64" s="19"/>
      <c r="S64" s="19">
        <v>803</v>
      </c>
      <c r="T64" s="18">
        <v>4362</v>
      </c>
      <c r="U64" s="6"/>
    </row>
    <row r="65" spans="1:21" ht="15.75">
      <c r="A65" s="39" t="s">
        <v>60</v>
      </c>
      <c r="B65" s="18">
        <f t="shared" si="7"/>
        <v>24870</v>
      </c>
      <c r="C65" s="18">
        <v>6906</v>
      </c>
      <c r="D65" s="18"/>
      <c r="E65" s="18">
        <v>14372</v>
      </c>
      <c r="F65" s="18"/>
      <c r="G65" s="18">
        <v>1602</v>
      </c>
      <c r="H65" s="18"/>
      <c r="I65" s="18">
        <v>321</v>
      </c>
      <c r="J65" s="18"/>
      <c r="K65" s="18">
        <v>221</v>
      </c>
      <c r="L65" s="18"/>
      <c r="M65" s="18">
        <v>318</v>
      </c>
      <c r="N65" s="18"/>
      <c r="O65" s="19">
        <v>30</v>
      </c>
      <c r="P65" s="19"/>
      <c r="Q65" s="19">
        <v>597</v>
      </c>
      <c r="R65" s="19"/>
      <c r="S65" s="19">
        <v>41</v>
      </c>
      <c r="T65" s="18">
        <v>462</v>
      </c>
      <c r="U65" s="6"/>
    </row>
    <row r="66" spans="1:21" ht="15.75">
      <c r="A66" s="39" t="s">
        <v>61</v>
      </c>
      <c r="B66" s="18">
        <f aca="true" t="shared" si="8" ref="B66:B71">SUM(C66:T66)</f>
        <v>18815</v>
      </c>
      <c r="C66" s="18">
        <v>3332</v>
      </c>
      <c r="D66" s="18"/>
      <c r="E66" s="18">
        <v>11785</v>
      </c>
      <c r="F66" s="18"/>
      <c r="G66" s="18">
        <v>1101</v>
      </c>
      <c r="H66" s="18"/>
      <c r="I66" s="18">
        <v>350</v>
      </c>
      <c r="J66" s="18"/>
      <c r="K66" s="18">
        <v>76</v>
      </c>
      <c r="L66" s="18"/>
      <c r="M66" s="18">
        <v>251</v>
      </c>
      <c r="N66" s="18"/>
      <c r="O66" s="19">
        <v>19</v>
      </c>
      <c r="P66" s="19"/>
      <c r="Q66" s="19">
        <v>1567</v>
      </c>
      <c r="R66" s="19"/>
      <c r="S66" s="19">
        <v>39</v>
      </c>
      <c r="T66" s="18">
        <v>295</v>
      </c>
      <c r="U66" s="6"/>
    </row>
    <row r="67" spans="1:21" ht="15.75">
      <c r="A67" s="39" t="s">
        <v>62</v>
      </c>
      <c r="B67" s="18">
        <f t="shared" si="8"/>
        <v>28803</v>
      </c>
      <c r="C67" s="18">
        <v>12054</v>
      </c>
      <c r="D67" s="18"/>
      <c r="E67" s="18">
        <v>12010</v>
      </c>
      <c r="F67" s="18"/>
      <c r="G67" s="18">
        <v>1666</v>
      </c>
      <c r="H67" s="18"/>
      <c r="I67" s="18">
        <v>320</v>
      </c>
      <c r="J67" s="18"/>
      <c r="K67" s="18">
        <v>430</v>
      </c>
      <c r="L67" s="18"/>
      <c r="M67" s="18">
        <v>264</v>
      </c>
      <c r="N67" s="18"/>
      <c r="O67" s="19">
        <v>38</v>
      </c>
      <c r="P67" s="19"/>
      <c r="Q67" s="19">
        <v>1596</v>
      </c>
      <c r="R67" s="19"/>
      <c r="S67" s="19">
        <v>84</v>
      </c>
      <c r="T67" s="18">
        <v>341</v>
      </c>
      <c r="U67" s="6"/>
    </row>
    <row r="68" spans="1:21" ht="15.75">
      <c r="A68" s="39" t="s">
        <v>63</v>
      </c>
      <c r="B68" s="18">
        <f t="shared" si="8"/>
        <v>65854</v>
      </c>
      <c r="C68" s="18">
        <v>18957</v>
      </c>
      <c r="D68" s="18"/>
      <c r="E68" s="18">
        <v>34632</v>
      </c>
      <c r="F68" s="18"/>
      <c r="G68" s="18">
        <v>6118</v>
      </c>
      <c r="H68" s="18"/>
      <c r="I68" s="18">
        <v>799</v>
      </c>
      <c r="J68" s="18"/>
      <c r="K68" s="18">
        <v>956</v>
      </c>
      <c r="L68" s="18"/>
      <c r="M68" s="18">
        <v>984</v>
      </c>
      <c r="N68" s="18"/>
      <c r="O68" s="19">
        <v>109</v>
      </c>
      <c r="P68" s="19"/>
      <c r="Q68" s="19">
        <v>2074</v>
      </c>
      <c r="R68" s="19"/>
      <c r="S68" s="19">
        <v>228</v>
      </c>
      <c r="T68" s="18">
        <v>997</v>
      </c>
      <c r="U68" s="6"/>
    </row>
    <row r="69" spans="1:21" ht="15.75">
      <c r="A69" s="39" t="s">
        <v>64</v>
      </c>
      <c r="B69" s="18">
        <f t="shared" si="8"/>
        <v>23177</v>
      </c>
      <c r="C69" s="18">
        <v>5395</v>
      </c>
      <c r="D69" s="18"/>
      <c r="E69" s="18">
        <v>13394</v>
      </c>
      <c r="F69" s="18"/>
      <c r="G69" s="18">
        <v>2095</v>
      </c>
      <c r="H69" s="18"/>
      <c r="I69" s="18">
        <v>226</v>
      </c>
      <c r="J69" s="18"/>
      <c r="K69" s="18">
        <v>156</v>
      </c>
      <c r="L69" s="18"/>
      <c r="M69" s="18">
        <v>255</v>
      </c>
      <c r="N69" s="18"/>
      <c r="O69" s="19">
        <v>16</v>
      </c>
      <c r="P69" s="19"/>
      <c r="Q69" s="19">
        <v>1043</v>
      </c>
      <c r="R69" s="19"/>
      <c r="S69" s="19">
        <v>409</v>
      </c>
      <c r="T69" s="18">
        <v>188</v>
      </c>
      <c r="U69" s="6"/>
    </row>
    <row r="70" spans="1:21" ht="15.75">
      <c r="A70" s="39" t="s">
        <v>65</v>
      </c>
      <c r="B70" s="18">
        <f t="shared" si="8"/>
        <v>20628</v>
      </c>
      <c r="C70" s="18">
        <v>4327</v>
      </c>
      <c r="D70" s="18"/>
      <c r="E70" s="18">
        <v>11822</v>
      </c>
      <c r="F70" s="18"/>
      <c r="G70" s="18">
        <v>2158</v>
      </c>
      <c r="H70" s="18"/>
      <c r="I70" s="18">
        <v>244</v>
      </c>
      <c r="J70" s="18"/>
      <c r="K70" s="18">
        <v>115</v>
      </c>
      <c r="L70" s="18"/>
      <c r="M70" s="18">
        <v>288</v>
      </c>
      <c r="N70" s="18"/>
      <c r="O70" s="19">
        <v>22</v>
      </c>
      <c r="P70" s="19"/>
      <c r="Q70" s="19">
        <v>990</v>
      </c>
      <c r="R70" s="19"/>
      <c r="S70" s="19">
        <v>394</v>
      </c>
      <c r="T70" s="18">
        <v>268</v>
      </c>
      <c r="U70" s="6"/>
    </row>
    <row r="71" spans="1:21" ht="15.75">
      <c r="A71" s="39" t="s">
        <v>66</v>
      </c>
      <c r="B71" s="18">
        <f t="shared" si="8"/>
        <v>31166</v>
      </c>
      <c r="C71" s="18">
        <v>5579</v>
      </c>
      <c r="D71" s="18"/>
      <c r="E71" s="18">
        <v>14804</v>
      </c>
      <c r="F71" s="18"/>
      <c r="G71" s="18">
        <v>3838</v>
      </c>
      <c r="H71" s="18"/>
      <c r="I71" s="18">
        <v>517</v>
      </c>
      <c r="J71" s="18"/>
      <c r="K71" s="18">
        <v>184</v>
      </c>
      <c r="L71" s="18"/>
      <c r="M71" s="18">
        <v>484</v>
      </c>
      <c r="N71" s="18"/>
      <c r="O71" s="19">
        <v>29</v>
      </c>
      <c r="P71" s="19"/>
      <c r="Q71" s="19">
        <v>5236</v>
      </c>
      <c r="R71" s="19"/>
      <c r="S71" s="19">
        <v>84</v>
      </c>
      <c r="T71" s="18">
        <v>411</v>
      </c>
      <c r="U71" s="6"/>
    </row>
    <row r="72" spans="1:21" ht="15.75">
      <c r="A72" s="39" t="s">
        <v>67</v>
      </c>
      <c r="B72" s="18">
        <f>SUM(C72:T72)</f>
        <v>298009</v>
      </c>
      <c r="C72" s="18">
        <v>133142</v>
      </c>
      <c r="D72" s="18"/>
      <c r="E72" s="18">
        <v>124635</v>
      </c>
      <c r="F72" s="18"/>
      <c r="G72" s="18">
        <v>18399</v>
      </c>
      <c r="H72" s="18"/>
      <c r="I72" s="18">
        <v>3261</v>
      </c>
      <c r="J72" s="18"/>
      <c r="K72" s="18">
        <v>4536</v>
      </c>
      <c r="L72" s="18"/>
      <c r="M72" s="18">
        <v>2634</v>
      </c>
      <c r="N72" s="18"/>
      <c r="O72" s="19">
        <v>294</v>
      </c>
      <c r="P72" s="19"/>
      <c r="Q72" s="19">
        <v>4324</v>
      </c>
      <c r="R72" s="19"/>
      <c r="S72" s="19">
        <v>412</v>
      </c>
      <c r="T72" s="18">
        <v>6372</v>
      </c>
      <c r="U72" s="6"/>
    </row>
    <row r="73" spans="1:21" ht="15.75">
      <c r="A73" s="39" t="s">
        <v>68</v>
      </c>
      <c r="B73" s="18">
        <f>SUM(C73:T73)</f>
        <v>13469</v>
      </c>
      <c r="C73" s="18">
        <v>2711</v>
      </c>
      <c r="D73" s="18"/>
      <c r="E73" s="18">
        <v>7825</v>
      </c>
      <c r="F73" s="18"/>
      <c r="G73" s="18">
        <v>1150</v>
      </c>
      <c r="H73" s="18"/>
      <c r="I73" s="18">
        <v>257</v>
      </c>
      <c r="J73" s="18"/>
      <c r="K73" s="18">
        <v>79</v>
      </c>
      <c r="L73" s="18"/>
      <c r="M73" s="18">
        <v>187</v>
      </c>
      <c r="N73" s="18"/>
      <c r="O73" s="19">
        <v>14</v>
      </c>
      <c r="P73" s="19"/>
      <c r="Q73" s="19">
        <v>998</v>
      </c>
      <c r="R73" s="19"/>
      <c r="S73" s="19">
        <v>20</v>
      </c>
      <c r="T73" s="18">
        <v>228</v>
      </c>
      <c r="U73" s="6"/>
    </row>
    <row r="74" spans="1:21" ht="15.75">
      <c r="A74" s="39" t="s">
        <v>69</v>
      </c>
      <c r="B74" s="18">
        <f>SUM(C74:T74)</f>
        <v>8137</v>
      </c>
      <c r="C74" s="18">
        <v>1605</v>
      </c>
      <c r="D74" s="18"/>
      <c r="E74" s="18">
        <v>4411</v>
      </c>
      <c r="F74" s="18"/>
      <c r="G74" s="18">
        <v>908</v>
      </c>
      <c r="H74" s="18"/>
      <c r="I74" s="18">
        <v>110</v>
      </c>
      <c r="J74" s="18"/>
      <c r="K74" s="18">
        <v>45</v>
      </c>
      <c r="L74" s="18"/>
      <c r="M74" s="18">
        <v>98</v>
      </c>
      <c r="N74" s="18"/>
      <c r="O74" s="19">
        <v>4</v>
      </c>
      <c r="P74" s="19"/>
      <c r="Q74" s="19">
        <v>830</v>
      </c>
      <c r="R74" s="19"/>
      <c r="S74" s="19">
        <v>11</v>
      </c>
      <c r="T74" s="18">
        <v>115</v>
      </c>
      <c r="U74" s="6"/>
    </row>
    <row r="75" spans="1:21" ht="15.75">
      <c r="A75" s="2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6"/>
    </row>
    <row r="76" spans="1:21" ht="15.75">
      <c r="A76" s="59" t="s">
        <v>122</v>
      </c>
      <c r="B76" s="18"/>
      <c r="C76" s="18"/>
      <c r="D76" s="18"/>
      <c r="E76" s="18"/>
      <c r="F76" s="18"/>
      <c r="G76" s="18"/>
      <c r="H76" s="18"/>
      <c r="I76" s="19"/>
      <c r="J76" s="19"/>
      <c r="K76" s="18"/>
      <c r="L76" s="18"/>
      <c r="M76" s="19"/>
      <c r="N76" s="19"/>
      <c r="O76" s="19"/>
      <c r="P76" s="19"/>
      <c r="Q76" s="19"/>
      <c r="R76" s="19"/>
      <c r="S76" s="19"/>
      <c r="T76" s="19"/>
      <c r="U76" s="6"/>
    </row>
    <row r="77" spans="1:21" ht="15.75">
      <c r="A77" s="6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6"/>
    </row>
    <row r="78" spans="1:21" ht="15.75">
      <c r="A78" s="6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6"/>
    </row>
  </sheetData>
  <sheetProtection/>
  <hyperlinks>
    <hyperlink ref="A76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2019-04-29T13:10:24Z</cp:lastPrinted>
  <dcterms:created xsi:type="dcterms:W3CDTF">1999-02-02T19:51:10Z</dcterms:created>
  <dcterms:modified xsi:type="dcterms:W3CDTF">2022-03-01T13:45:29Z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