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  <sheet name="2016" sheetId="2" r:id="rId2"/>
    <sheet name="2014" sheetId="3" r:id="rId3"/>
    <sheet name="2012" sheetId="4" r:id="rId4"/>
    <sheet name="2010" sheetId="5" r:id="rId5"/>
    <sheet name="2008" sheetId="6" r:id="rId6"/>
    <sheet name="2006" sheetId="7" r:id="rId7"/>
    <sheet name="2004" sheetId="8" r:id="rId8"/>
    <sheet name="2002" sheetId="9" r:id="rId9"/>
    <sheet name="2000" sheetId="10" r:id="rId10"/>
    <sheet name="1998" sheetId="11" r:id="rId11"/>
  </sheets>
  <definedNames>
    <definedName name="_xlnm.Print_Area" localSheetId="10">'1998'!$A$1:$J$105</definedName>
    <definedName name="_xlnm.Print_Area" localSheetId="9">'2000'!$A$1:$M$104</definedName>
    <definedName name="_xlnm.Print_Area" localSheetId="8">'2002'!$A$1:$M$94</definedName>
    <definedName name="_xlnm.Print_Area" localSheetId="7">'2004'!$A$1:$J$98</definedName>
    <definedName name="_xlnm.Print_Area" localSheetId="6">'2006'!$A$1:$J$96</definedName>
    <definedName name="_xlnm.Print_Area" localSheetId="5">'2008'!$A$1:$J$108</definedName>
    <definedName name="_xlnm.Print_Area" localSheetId="3">'2012'!$A$1:$K$96</definedName>
    <definedName name="_xlnm.Print_Area" localSheetId="2">'2014'!$A$1:$J$101</definedName>
    <definedName name="_xlnm.Print_Area" localSheetId="1">'2016'!$A$1:$L$99</definedName>
    <definedName name="_xlnm.Print_Area" localSheetId="0">'2018'!$A$1:$L$96</definedName>
  </definedNames>
  <calcPr fullCalcOnLoad="1"/>
</workbook>
</file>

<file path=xl/sharedStrings.xml><?xml version="1.0" encoding="utf-8"?>
<sst xmlns="http://schemas.openxmlformats.org/spreadsheetml/2006/main" count="2434" uniqueCount="681">
  <si>
    <t>Vote Cast for All Candidates for the Office of Representative in Congress</t>
  </si>
  <si>
    <t xml:space="preserve">              Republican</t>
  </si>
  <si>
    <t>Winner</t>
  </si>
  <si>
    <t>First</t>
  </si>
  <si>
    <t>Second</t>
  </si>
  <si>
    <t>Third</t>
  </si>
  <si>
    <t>Peter T. King</t>
  </si>
  <si>
    <t>Fourth</t>
  </si>
  <si>
    <t>Fifth</t>
  </si>
  <si>
    <t>Sixth</t>
  </si>
  <si>
    <t>Seventh</t>
  </si>
  <si>
    <t>Eighth</t>
  </si>
  <si>
    <t>Jerrold L. Nadler</t>
  </si>
  <si>
    <t>Ninth</t>
  </si>
  <si>
    <t>Tenth</t>
  </si>
  <si>
    <t>Eleventh</t>
  </si>
  <si>
    <t>Twelfth</t>
  </si>
  <si>
    <t>Nydia M. Velazquez</t>
  </si>
  <si>
    <t>Thirteenth</t>
  </si>
  <si>
    <t>Fourteenth</t>
  </si>
  <si>
    <t>Carolyn B. Maloney</t>
  </si>
  <si>
    <t>Fifteenth</t>
  </si>
  <si>
    <t xml:space="preserve">  </t>
  </si>
  <si>
    <t>Sixteenth</t>
  </si>
  <si>
    <t>Jose E. Serrano</t>
  </si>
  <si>
    <t>Seventeenth</t>
  </si>
  <si>
    <t>Eliot L. Engel</t>
  </si>
  <si>
    <t>Eighteenth</t>
  </si>
  <si>
    <t>Nita M. Lowey</t>
  </si>
  <si>
    <t>Nineteenth</t>
  </si>
  <si>
    <t>Twentieth</t>
  </si>
  <si>
    <t>Twenty-First</t>
  </si>
  <si>
    <t>Twenty-Second</t>
  </si>
  <si>
    <t>Twenty-Third</t>
  </si>
  <si>
    <t>Twenty-Fourth</t>
  </si>
  <si>
    <t>Twenty-Fifth</t>
  </si>
  <si>
    <t>Twenty-Sixth</t>
  </si>
  <si>
    <t>Twenty-Seventh</t>
  </si>
  <si>
    <t>Louise M. Slaughter</t>
  </si>
  <si>
    <t xml:space="preserve">1  Political party abbreviations:  </t>
  </si>
  <si>
    <t>King</t>
  </si>
  <si>
    <t>Meeks</t>
  </si>
  <si>
    <t>Gregory W. Meeks</t>
  </si>
  <si>
    <t>Crowley</t>
  </si>
  <si>
    <t>Joseph Crowley</t>
  </si>
  <si>
    <t xml:space="preserve">                 Democratic</t>
  </si>
  <si>
    <t>Clarke</t>
  </si>
  <si>
    <t>Higgins</t>
  </si>
  <si>
    <t>Conservative</t>
  </si>
  <si>
    <t>Yvette D. Clarke</t>
  </si>
  <si>
    <t>Slaughter</t>
  </si>
  <si>
    <t>Engel</t>
  </si>
  <si>
    <t>Tonko</t>
  </si>
  <si>
    <t>Paul D. Tonko</t>
  </si>
  <si>
    <t>Brian Higgins</t>
  </si>
  <si>
    <r>
      <t xml:space="preserve">                                       Other</t>
    </r>
    <r>
      <rPr>
        <vertAlign val="superscript"/>
        <sz val="12"/>
        <rFont val="Times New Roman"/>
        <family val="1"/>
      </rPr>
      <t>1</t>
    </r>
  </si>
  <si>
    <t>Nadler</t>
  </si>
  <si>
    <t>Velazquez</t>
  </si>
  <si>
    <t>Maloney</t>
  </si>
  <si>
    <t>Serrano</t>
  </si>
  <si>
    <t>Lowey</t>
  </si>
  <si>
    <t>Reed, II</t>
  </si>
  <si>
    <t>Thomas W. Reed, II</t>
  </si>
  <si>
    <r>
      <t>King</t>
    </r>
    <r>
      <rPr>
        <vertAlign val="superscript"/>
        <sz val="12"/>
        <rFont val="Times New Roman"/>
        <family val="1"/>
      </rPr>
      <t>2</t>
    </r>
  </si>
  <si>
    <t>2  Candidate was listed as Republican/Tax Revolt Party.</t>
  </si>
  <si>
    <t>Meng</t>
  </si>
  <si>
    <t>Grace Meng</t>
  </si>
  <si>
    <t>Jeffries</t>
  </si>
  <si>
    <t>Bellone</t>
  </si>
  <si>
    <t>Hakeem S. Jeffries</t>
  </si>
  <si>
    <t>Cavanagh</t>
  </si>
  <si>
    <t>Sean Patrick Maloney</t>
  </si>
  <si>
    <t>Collins</t>
  </si>
  <si>
    <t>Chris Collins</t>
  </si>
  <si>
    <t>Zeldin</t>
  </si>
  <si>
    <t>Lee M. Zeldin</t>
  </si>
  <si>
    <t>Rice</t>
  </si>
  <si>
    <t>Kathleen M. Rice</t>
  </si>
  <si>
    <t>Romaguera</t>
  </si>
  <si>
    <t>Ramirez</t>
  </si>
  <si>
    <t>Stefanik</t>
  </si>
  <si>
    <t>Elise M. Stefanik</t>
  </si>
  <si>
    <t>Katko</t>
  </si>
  <si>
    <t>Assini</t>
  </si>
  <si>
    <t>Donovan</t>
  </si>
  <si>
    <t>Dan Donovan</t>
  </si>
  <si>
    <t>Throne-Holst</t>
  </si>
  <si>
    <t>Gregory</t>
  </si>
  <si>
    <t>Suozzi</t>
  </si>
  <si>
    <t>Martins</t>
  </si>
  <si>
    <t>Thomas R. Suozzi</t>
  </si>
  <si>
    <t>Gurfein</t>
  </si>
  <si>
    <t>Gurfein (TRP)</t>
  </si>
  <si>
    <t>O'Reilly</t>
  </si>
  <si>
    <t>Maio</t>
  </si>
  <si>
    <t>Maio (BLM)</t>
  </si>
  <si>
    <t>Bhatti (HBP)</t>
  </si>
  <si>
    <t>Rosenthal</t>
  </si>
  <si>
    <t>Rosenthal (SID)</t>
  </si>
  <si>
    <t>Reichard</t>
  </si>
  <si>
    <t>Bardel (GRN)</t>
  </si>
  <si>
    <t>Ardini</t>
  </si>
  <si>
    <t>Espaillat</t>
  </si>
  <si>
    <t>Evans, Jr.</t>
  </si>
  <si>
    <t>Fenstermaker (TGP)</t>
  </si>
  <si>
    <t>Adriano Espaillat</t>
  </si>
  <si>
    <t>Spotorno</t>
  </si>
  <si>
    <t>Vega</t>
  </si>
  <si>
    <t>Lawrence (PCC)</t>
  </si>
  <si>
    <t>Oliva</t>
  </si>
  <si>
    <t>Teachout</t>
  </si>
  <si>
    <t>Faso</t>
  </si>
  <si>
    <t>John J. Faso</t>
  </si>
  <si>
    <t>Vitollo</t>
  </si>
  <si>
    <t>Derrick</t>
  </si>
  <si>
    <t>Myers</t>
  </si>
  <si>
    <t>Tenney</t>
  </si>
  <si>
    <t>Babinec (UJP)</t>
  </si>
  <si>
    <t>Claudia Tenney</t>
  </si>
  <si>
    <t>Plumb</t>
  </si>
  <si>
    <t>Deacon</t>
  </si>
  <si>
    <t>John M. Katko</t>
  </si>
  <si>
    <t>Schratz</t>
  </si>
  <si>
    <t>Kastenbaum</t>
  </si>
  <si>
    <t xml:space="preserve">    TRP — Tax Revolt</t>
  </si>
  <si>
    <t>SOURCE: New York State Board of Elections; www.elections.ny.gov (last viewed January 10, 2017).</t>
  </si>
  <si>
    <t>Independence</t>
  </si>
  <si>
    <t>New York State by Congressional District — November 8, 2016</t>
  </si>
  <si>
    <t xml:space="preserve">    BLM — Blue Lives Matter</t>
  </si>
  <si>
    <t xml:space="preserve">    HBP — Haris Bhatti Party</t>
  </si>
  <si>
    <t xml:space="preserve">    PCC — People's Choice</t>
  </si>
  <si>
    <t xml:space="preserve">    TGP — Transparent Government Party</t>
  </si>
  <si>
    <t xml:space="preserve">    SID —  Stop Iran Deal</t>
  </si>
  <si>
    <t xml:space="preserve">    UJP — Upstate Jobs Party</t>
  </si>
  <si>
    <t>Working
Families</t>
  </si>
  <si>
    <t>Blank, Void, 
and Scattering</t>
  </si>
  <si>
    <t>Congressional District</t>
  </si>
  <si>
    <r>
      <t xml:space="preserve">                                       Other</t>
    </r>
    <r>
      <rPr>
        <vertAlign val="superscript"/>
        <sz val="11"/>
        <rFont val="Arial"/>
        <family val="2"/>
      </rPr>
      <t>1</t>
    </r>
  </si>
  <si>
    <r>
      <t>King</t>
    </r>
    <r>
      <rPr>
        <vertAlign val="superscript"/>
        <sz val="11"/>
        <rFont val="Arial"/>
        <family val="2"/>
      </rPr>
      <t>2</t>
    </r>
  </si>
  <si>
    <t>New York State by Congressional District — November 6, 2018</t>
  </si>
  <si>
    <t>Gershon</t>
  </si>
  <si>
    <t>Shirley</t>
  </si>
  <si>
    <t>King (TRP)</t>
  </si>
  <si>
    <t>DeBono</t>
  </si>
  <si>
    <t>Women's
Equality</t>
  </si>
  <si>
    <t>Reform</t>
  </si>
  <si>
    <t>Browning</t>
  </si>
  <si>
    <t>Benno</t>
  </si>
  <si>
    <t>Green</t>
  </si>
  <si>
    <t>Hillgardner</t>
  </si>
  <si>
    <t>Lieberman</t>
  </si>
  <si>
    <t>Kurzon</t>
  </si>
  <si>
    <t>Johnson</t>
  </si>
  <si>
    <t>White</t>
  </si>
  <si>
    <t>Gayot</t>
  </si>
  <si>
    <t>Anabilah-Azumah</t>
  </si>
  <si>
    <t>Levin</t>
  </si>
  <si>
    <t>Rose</t>
  </si>
  <si>
    <t>Bardel</t>
  </si>
  <si>
    <t>Max N. Rose</t>
  </si>
  <si>
    <t>Rabin</t>
  </si>
  <si>
    <t>Hutchins</t>
  </si>
  <si>
    <t>Butler</t>
  </si>
  <si>
    <t>Ocasio-Cortez</t>
  </si>
  <si>
    <t>Pappas</t>
  </si>
  <si>
    <t>Perri</t>
  </si>
  <si>
    <t>Alexandria Ocasio-Cortez</t>
  </si>
  <si>
    <t>Gonzalez</t>
  </si>
  <si>
    <t>Ciardullo</t>
  </si>
  <si>
    <t>O'Donnell</t>
  </si>
  <si>
    <t>Delgado</t>
  </si>
  <si>
    <t>Greenfield</t>
  </si>
  <si>
    <t>Neal (FRI)</t>
  </si>
  <si>
    <t>Antonio Delgado</t>
  </si>
  <si>
    <t>Cobb</t>
  </si>
  <si>
    <t>Kahn</t>
  </si>
  <si>
    <t>Brindisi</t>
  </si>
  <si>
    <t>Mitrano</t>
  </si>
  <si>
    <t>Balter</t>
  </si>
  <si>
    <t>Morelle</t>
  </si>
  <si>
    <t>Maxwell</t>
  </si>
  <si>
    <t>Joseph D. Morelle</t>
  </si>
  <si>
    <t>Zeno</t>
  </si>
  <si>
    <t>McMurray</t>
  </si>
  <si>
    <t>Piegza</t>
  </si>
  <si>
    <t xml:space="preserve">    FRI — Friends of Diane Neal</t>
  </si>
  <si>
    <t xml:space="preserve">    TRP — Tax Revolt Party</t>
  </si>
  <si>
    <t>Women's 
Equality</t>
  </si>
  <si>
    <t>Francois</t>
  </si>
  <si>
    <t>Vila Rivera</t>
  </si>
  <si>
    <t>Olivia</t>
  </si>
  <si>
    <t>Funiciello</t>
  </si>
  <si>
    <t>Babinec</t>
  </si>
  <si>
    <t>New York State by Congressional District — November 4, 2014</t>
  </si>
  <si>
    <t>Bishop</t>
  </si>
  <si>
    <t>Mahar</t>
  </si>
  <si>
    <t>Israel</t>
  </si>
  <si>
    <t>Lally</t>
  </si>
  <si>
    <t>Steve J. Israel</t>
  </si>
  <si>
    <t>Blakeman</t>
  </si>
  <si>
    <t>Blakeman (TRP)</t>
  </si>
  <si>
    <t>Steinhardt (AFC)</t>
  </si>
  <si>
    <t>Fernandez</t>
  </si>
  <si>
    <t>Brady</t>
  </si>
  <si>
    <t>Dilger (FEP)</t>
  </si>
  <si>
    <t>Recchia, Jr.</t>
  </si>
  <si>
    <t>Grimm</t>
  </si>
  <si>
    <t>Michael G. Grimm</t>
  </si>
  <si>
    <t>Gentile</t>
  </si>
  <si>
    <t>Di Iorio</t>
  </si>
  <si>
    <t>Rangel</t>
  </si>
  <si>
    <t>Charles B. Rangel</t>
  </si>
  <si>
    <t>Day</t>
  </si>
  <si>
    <t>Hayworth</t>
  </si>
  <si>
    <t>Smith (MSC)</t>
  </si>
  <si>
    <t>Eldridge</t>
  </si>
  <si>
    <t>Gibson</t>
  </si>
  <si>
    <t>Christopher P. Gibson</t>
  </si>
  <si>
    <t>Fischer</t>
  </si>
  <si>
    <t>Woolf</t>
  </si>
  <si>
    <t>Hanna</t>
  </si>
  <si>
    <t>Richard L. Hanna</t>
  </si>
  <si>
    <t>Robertson</t>
  </si>
  <si>
    <t>Maffei</t>
  </si>
  <si>
    <t>John P. Katko</t>
  </si>
  <si>
    <t>Weppner</t>
  </si>
  <si>
    <t>r  Revised.</t>
  </si>
  <si>
    <t xml:space="preserve">    AFC — Alliance for Change</t>
  </si>
  <si>
    <t xml:space="preserve">    FEP — Flourish Every Person</t>
  </si>
  <si>
    <t xml:space="preserve">    MSC — Mr. Smith Goes to Congress</t>
  </si>
  <si>
    <t>3  Candidate was listed as Conservative/Libertarian.</t>
  </si>
  <si>
    <t>4  Special election held on May 5, 2015.</t>
  </si>
  <si>
    <t>SOURCE: New York State Board of Elections; www.elections.ny.gov (last viewed June 4, 2015).</t>
  </si>
  <si>
    <r>
      <t>Lally</t>
    </r>
    <r>
      <rPr>
        <vertAlign val="superscript"/>
        <sz val="11"/>
        <rFont val="Arial"/>
        <family val="2"/>
      </rPr>
      <t>3</t>
    </r>
  </si>
  <si>
    <r>
      <t>Eleventh</t>
    </r>
    <r>
      <rPr>
        <vertAlign val="superscript"/>
        <sz val="11"/>
        <rFont val="Arial"/>
        <family val="2"/>
      </rPr>
      <t>4</t>
    </r>
  </si>
  <si>
    <t>Blank, Void,
and Scattering</t>
  </si>
  <si>
    <t>Stevenson</t>
  </si>
  <si>
    <t>Lane</t>
  </si>
  <si>
    <t>Edstrom</t>
  </si>
  <si>
    <t>New York State by Congressional District — November 6, 2012</t>
  </si>
  <si>
    <t>Altschuler</t>
  </si>
  <si>
    <t>Timothy H. Bishop</t>
  </si>
  <si>
    <t>Falcone</t>
  </si>
  <si>
    <r>
      <t>Labate</t>
    </r>
    <r>
      <rPr>
        <vertAlign val="superscript"/>
        <sz val="12"/>
        <rFont val="Times New Roman"/>
        <family val="1"/>
      </rPr>
      <t>2</t>
    </r>
  </si>
  <si>
    <t>Labate</t>
  </si>
  <si>
    <t>Tolda (CST)</t>
  </si>
  <si>
    <t xml:space="preserve">                 McCarthy</t>
  </si>
  <si>
    <t>Becker, Jr.</t>
  </si>
  <si>
    <t>McCarthy</t>
  </si>
  <si>
    <t>Scaturro</t>
  </si>
  <si>
    <t>Becker, Jr. (TRP)</t>
  </si>
  <si>
    <t>Carolyn McCarthy</t>
  </si>
  <si>
    <t>Jennings, Jr.</t>
  </si>
  <si>
    <t>Halloran</t>
  </si>
  <si>
    <t>Halloran (CON/LBT)</t>
  </si>
  <si>
    <t>Murray</t>
  </si>
  <si>
    <t>Chan</t>
  </si>
  <si>
    <t>Murphy</t>
  </si>
  <si>
    <t>Wight</t>
  </si>
  <si>
    <t>Schley</t>
  </si>
  <si>
    <t>Liatos (SOC)</t>
  </si>
  <si>
    <t>Gibbons, Jr.</t>
  </si>
  <si>
    <t>Della Valle</t>
  </si>
  <si>
    <t>McLaughlin</t>
  </si>
  <si>
    <t>Carvin</t>
  </si>
  <si>
    <t>Morganthaler (WTP)</t>
  </si>
  <si>
    <t>Schreibman</t>
  </si>
  <si>
    <t>Dieterich</t>
  </si>
  <si>
    <t>Owens</t>
  </si>
  <si>
    <t>Doheny</t>
  </si>
  <si>
    <t>William L. Owens</t>
  </si>
  <si>
    <t>Lamb</t>
  </si>
  <si>
    <t>Shinagawa</t>
  </si>
  <si>
    <t>Buerkle</t>
  </si>
  <si>
    <t>Daniel B. Maffei</t>
  </si>
  <si>
    <t>Brooks</t>
  </si>
  <si>
    <t>Madigan</t>
  </si>
  <si>
    <t>Hochul</t>
  </si>
  <si>
    <t>SOURCE: New York State Board of Elections; www.elections.ny.gov.</t>
  </si>
  <si>
    <t>Liberterian</t>
  </si>
  <si>
    <t xml:space="preserve">              Blank, Void,
and Scattering</t>
  </si>
  <si>
    <t>McDermott</t>
  </si>
  <si>
    <t>Wark</t>
  </si>
  <si>
    <t>Chou</t>
  </si>
  <si>
    <t xml:space="preserve">   CON/LBT — Conservative/Liberterian</t>
  </si>
  <si>
    <t xml:space="preserve">    CON — Conservative</t>
  </si>
  <si>
    <t xml:space="preserve">    CST — Constitution</t>
  </si>
  <si>
    <t xml:space="preserve">    SOC — Socialist Workers</t>
  </si>
  <si>
    <t xml:space="preserve">    WTP — We the People</t>
  </si>
  <si>
    <t>Beavan</t>
  </si>
  <si>
    <t>Morgan</t>
  </si>
  <si>
    <t>Gronowicz</t>
  </si>
  <si>
    <t>Diaferia</t>
  </si>
  <si>
    <t>Hassig</t>
  </si>
  <si>
    <t>Rozum</t>
  </si>
  <si>
    <t>Gomez</t>
  </si>
  <si>
    <t>Kudler</t>
  </si>
  <si>
    <t xml:space="preserve">                           King</t>
  </si>
  <si>
    <t xml:space="preserve">                Ackerman</t>
  </si>
  <si>
    <t>Milano</t>
  </si>
  <si>
    <t>Ackerman</t>
  </si>
  <si>
    <t>Berney (TRP)</t>
  </si>
  <si>
    <t>Gary L. Ackerman</t>
  </si>
  <si>
    <t>Taub</t>
  </si>
  <si>
    <t>Reynolds</t>
  </si>
  <si>
    <t xml:space="preserve">                        Nadler</t>
  </si>
  <si>
    <t>Kone</t>
  </si>
  <si>
    <t>Weiner</t>
  </si>
  <si>
    <t>Turner</t>
  </si>
  <si>
    <t>Anthony D. Weiner</t>
  </si>
  <si>
    <t xml:space="preserve">                         Towns</t>
  </si>
  <si>
    <t>Muniz</t>
  </si>
  <si>
    <t>Edolphus Towns</t>
  </si>
  <si>
    <t>Carr</t>
  </si>
  <si>
    <t xml:space="preserve">                 Velazquez</t>
  </si>
  <si>
    <t>Gaffney</t>
  </si>
  <si>
    <t>McMahon</t>
  </si>
  <si>
    <t xml:space="preserve">                   Maloney</t>
  </si>
  <si>
    <t>Brumberg</t>
  </si>
  <si>
    <t>LaVerghetta</t>
  </si>
  <si>
    <t>Healy</t>
  </si>
  <si>
    <t xml:space="preserve">                       Rangel</t>
  </si>
  <si>
    <t>Faulkner</t>
  </si>
  <si>
    <t>Faulkner (JNP)</t>
  </si>
  <si>
    <t>Schley (VPC)</t>
  </si>
  <si>
    <t>Calero (SWP)</t>
  </si>
  <si>
    <t xml:space="preserve">                     Serrano</t>
  </si>
  <si>
    <t xml:space="preserve">                         Engel</t>
  </si>
  <si>
    <t>Mele</t>
  </si>
  <si>
    <t>Kleinhandler</t>
  </si>
  <si>
    <t xml:space="preserve">                        Lowey</t>
  </si>
  <si>
    <t>Russell</t>
  </si>
  <si>
    <t>Hall</t>
  </si>
  <si>
    <t>Nan Hayworth</t>
  </si>
  <si>
    <t>Danz, Jr.</t>
  </si>
  <si>
    <t>Hinchey</t>
  </si>
  <si>
    <t>Phillips</t>
  </si>
  <si>
    <t>Maurice D. Hinchey</t>
  </si>
  <si>
    <t>Hoffman</t>
  </si>
  <si>
    <t>Arcuri</t>
  </si>
  <si>
    <t>Arcuri (MOD)</t>
  </si>
  <si>
    <t>Ann Marie Buerkle</t>
  </si>
  <si>
    <t>Fedele</t>
  </si>
  <si>
    <t>Lee</t>
  </si>
  <si>
    <t>Christopher J. Lee</t>
  </si>
  <si>
    <t>Roberto</t>
  </si>
  <si>
    <t>Roberto (CON/TXP)</t>
  </si>
  <si>
    <t>Twenty-Eighth</t>
  </si>
  <si>
    <t xml:space="preserve">                  Slaughter</t>
  </si>
  <si>
    <t>Rowland</t>
  </si>
  <si>
    <t>Twenty-Ninth</t>
  </si>
  <si>
    <t>Zeller</t>
  </si>
  <si>
    <t>Libertarian</t>
  </si>
  <si>
    <t xml:space="preserve">    JNP — Jobs Now </t>
  </si>
  <si>
    <t xml:space="preserve">    MOD — Moderates </t>
  </si>
  <si>
    <t xml:space="preserve">    SWP — Socialist Workers </t>
  </si>
  <si>
    <t xml:space="preserve">    TRP — Tax Revolt </t>
  </si>
  <si>
    <t xml:space="preserve">    TXP — Taxpayers </t>
  </si>
  <si>
    <t xml:space="preserve">    VPC — Vote People Change </t>
  </si>
  <si>
    <t>Vendittelli</t>
  </si>
  <si>
    <t>Stalzer</t>
  </si>
  <si>
    <t>Long</t>
  </si>
  <si>
    <t>Berney</t>
  </si>
  <si>
    <t>Policarpio</t>
  </si>
  <si>
    <t>Britt, Jr.</t>
  </si>
  <si>
    <t>Lin</t>
  </si>
  <si>
    <t>Donohue</t>
  </si>
  <si>
    <t>Grupico</t>
  </si>
  <si>
    <t>Gore</t>
  </si>
  <si>
    <t>Straniere</t>
  </si>
  <si>
    <t>Morano</t>
  </si>
  <si>
    <t>Cochrane</t>
  </si>
  <si>
    <t>Michael E. McMahon</t>
  </si>
  <si>
    <t>Heim</t>
  </si>
  <si>
    <t>Daniels</t>
  </si>
  <si>
    <t>Koppel (SWP)</t>
  </si>
  <si>
    <t>Mohamed</t>
  </si>
  <si>
    <t>Goodman</t>
  </si>
  <si>
    <t>Lalor</t>
  </si>
  <si>
    <t>John Hall</t>
  </si>
  <si>
    <t>Gillibrand</t>
  </si>
  <si>
    <t>Treadwell</t>
  </si>
  <si>
    <t>Kirsten E. Gillibrand</t>
  </si>
  <si>
    <t>Buhrmaster</t>
  </si>
  <si>
    <t>Steck</t>
  </si>
  <si>
    <t>Oot</t>
  </si>
  <si>
    <t>McHugh</t>
  </si>
  <si>
    <t>John M. McHugh</t>
  </si>
  <si>
    <t>Michael A. Arcuri</t>
  </si>
  <si>
    <t>Sweetland</t>
  </si>
  <si>
    <t>Hawkins (GPP)</t>
  </si>
  <si>
    <t>Kryzan</t>
  </si>
  <si>
    <t>Humiston</t>
  </si>
  <si>
    <t>Schroeder</t>
  </si>
  <si>
    <t>Crimmen</t>
  </si>
  <si>
    <t>Crimmens</t>
  </si>
  <si>
    <t>Massa</t>
  </si>
  <si>
    <t>Kuhl, Jr.</t>
  </si>
  <si>
    <t>John Randy Kuhl, Jr.</t>
  </si>
  <si>
    <t>SOURCE:  New York State Board of Elections; www.elections.state.ny.us.</t>
  </si>
  <si>
    <t>New York State by Congressional District — November 4, 2008</t>
  </si>
  <si>
    <t>Matos</t>
  </si>
  <si>
    <t>Powers</t>
  </si>
  <si>
    <t xml:space="preserve">    GPP —Green Populist</t>
  </si>
  <si>
    <t xml:space="preserve">    SWP — Socialist Workers</t>
  </si>
  <si>
    <t xml:space="preserve">    VPC — Vote People Change</t>
  </si>
  <si>
    <t>Zanzi</t>
  </si>
  <si>
    <t>Bugler</t>
  </si>
  <si>
    <t>Mejias</t>
  </si>
  <si>
    <t>Blessinger</t>
  </si>
  <si>
    <t>Brawley</t>
  </si>
  <si>
    <t>Friedman</t>
  </si>
  <si>
    <t>Adornato</t>
  </si>
  <si>
    <t>Anderson</t>
  </si>
  <si>
    <t>Finger</t>
  </si>
  <si>
    <t>Blume</t>
  </si>
  <si>
    <t>McClearn (FDM)</t>
  </si>
  <si>
    <t>Harrison</t>
  </si>
  <si>
    <t>Fossella</t>
  </si>
  <si>
    <t>Vito Fossella</t>
  </si>
  <si>
    <t xml:space="preserve">                           Kelly</t>
  </si>
  <si>
    <t>Kelly</t>
  </si>
  <si>
    <t>Sweeney</t>
  </si>
  <si>
    <t xml:space="preserve">                    McNulty</t>
  </si>
  <si>
    <t>Redlich</t>
  </si>
  <si>
    <t>McNulty</t>
  </si>
  <si>
    <t>Michael R. McNulty</t>
  </si>
  <si>
    <t>Meier</t>
  </si>
  <si>
    <t>Sylvia, III</t>
  </si>
  <si>
    <t xml:space="preserve">                        Walsh</t>
  </si>
  <si>
    <t>Walsh</t>
  </si>
  <si>
    <t>James T. Walsh</t>
  </si>
  <si>
    <t>Davis</t>
  </si>
  <si>
    <t>Thomas M. Reynolds</t>
  </si>
  <si>
    <t>McHale</t>
  </si>
  <si>
    <t>Brian M. Higgins</t>
  </si>
  <si>
    <t>Donnelly</t>
  </si>
  <si>
    <t xml:space="preserve">    FDM — Freedom</t>
  </si>
  <si>
    <t>New York State by Congressional District — November 7, 2006</t>
  </si>
  <si>
    <t>Valazquez</t>
  </si>
  <si>
    <t xml:space="preserve">           Conservative</t>
  </si>
  <si>
    <t xml:space="preserve">        Independence</t>
  </si>
  <si>
    <t>Manger, Jr.</t>
  </si>
  <si>
    <t>Mathies, Jr.</t>
  </si>
  <si>
    <t>Garner</t>
  </si>
  <si>
    <t>Graves</t>
  </si>
  <si>
    <t>Policarpio (FAA)</t>
  </si>
  <si>
    <t>Cinquemain</t>
  </si>
  <si>
    <t>Hort</t>
  </si>
  <si>
    <t>Cronin</t>
  </si>
  <si>
    <t xml:space="preserve">                        Owens</t>
  </si>
  <si>
    <t>Stevens</t>
  </si>
  <si>
    <t>Major R. Owens</t>
  </si>
  <si>
    <t>Rodriguez</t>
  </si>
  <si>
    <t>Barbaro</t>
  </si>
  <si>
    <t>Srdanovic</t>
  </si>
  <si>
    <t>Jefferson, Jr.</t>
  </si>
  <si>
    <t>Fields</t>
  </si>
  <si>
    <t>Brennan</t>
  </si>
  <si>
    <t>Jaliman</t>
  </si>
  <si>
    <t xml:space="preserve">               Sue W. Kelly</t>
  </si>
  <si>
    <t>Guller (CEN)</t>
  </si>
  <si>
    <t>John E. Sweeney</t>
  </si>
  <si>
    <t>Brenner</t>
  </si>
  <si>
    <t>Miller</t>
  </si>
  <si>
    <t>Boehlert</t>
  </si>
  <si>
    <t>Walrath</t>
  </si>
  <si>
    <t>Sherwood L. Boehlert</t>
  </si>
  <si>
    <t>Hawkins (PJP)</t>
  </si>
  <si>
    <t>Naples</t>
  </si>
  <si>
    <t>Jack Quinn</t>
  </si>
  <si>
    <t>Laba</t>
  </si>
  <si>
    <t>Cartonia</t>
  </si>
  <si>
    <t>Barend</t>
  </si>
  <si>
    <t>Clampoli</t>
  </si>
  <si>
    <t>SOURCE:  New York State Board of Elections.</t>
  </si>
  <si>
    <t>New York State by Congressional District — November 2, 2004</t>
  </si>
  <si>
    <t>Towns</t>
  </si>
  <si>
    <t xml:space="preserve">    CEN — Centrist</t>
  </si>
  <si>
    <t xml:space="preserve">    FAA —  Fair</t>
  </si>
  <si>
    <t xml:space="preserve">    PJP — Peace and Justice</t>
  </si>
  <si>
    <t xml:space="preserve">                         Liberal</t>
  </si>
  <si>
    <t xml:space="preserve">              Right to Life</t>
  </si>
  <si>
    <t>Grucci, Jr.</t>
  </si>
  <si>
    <t>Finley</t>
  </si>
  <si>
    <t>Finz</t>
  </si>
  <si>
    <t>DePrima</t>
  </si>
  <si>
    <t>O'Grady</t>
  </si>
  <si>
    <t xml:space="preserve">                   Ackerman</t>
  </si>
  <si>
    <t>Farrin</t>
  </si>
  <si>
    <t>Gerber</t>
  </si>
  <si>
    <t xml:space="preserve">                          Nadler</t>
  </si>
  <si>
    <t>Donahue</t>
  </si>
  <si>
    <t>Ryan</t>
  </si>
  <si>
    <t xml:space="preserve">                           Towns</t>
  </si>
  <si>
    <t>Cleary</t>
  </si>
  <si>
    <t>Estevez</t>
  </si>
  <si>
    <t>Mattsson</t>
  </si>
  <si>
    <t>Lerman</t>
  </si>
  <si>
    <t xml:space="preserve">                     Maloney</t>
  </si>
  <si>
    <t>Dellavalle</t>
  </si>
  <si>
    <t>Vanderhoef</t>
  </si>
  <si>
    <t xml:space="preserve">                            Engel</t>
  </si>
  <si>
    <t>Gallagher</t>
  </si>
  <si>
    <t>Selendy</t>
  </si>
  <si>
    <t>Tighe</t>
  </si>
  <si>
    <t>Stoppenbach</t>
  </si>
  <si>
    <t>Rosenstein</t>
  </si>
  <si>
    <t>Laux</t>
  </si>
  <si>
    <t>Peters</t>
  </si>
  <si>
    <t>Aldersley</t>
  </si>
  <si>
    <t>Nariman</t>
  </si>
  <si>
    <t>Harris</t>
  </si>
  <si>
    <t>Crotty</t>
  </si>
  <si>
    <t>Quinn</t>
  </si>
  <si>
    <t>Casey</t>
  </si>
  <si>
    <t>Wojtaszek</t>
  </si>
  <si>
    <t>Houghton</t>
  </si>
  <si>
    <t>Amo Houghton</t>
  </si>
  <si>
    <t>New York State by Congressional District — November 5, 2002</t>
  </si>
  <si>
    <t>Salzman</t>
  </si>
  <si>
    <t>Keenan</t>
  </si>
  <si>
    <t>Derham</t>
  </si>
  <si>
    <t>Wentzel</t>
  </si>
  <si>
    <t>Dobrian</t>
  </si>
  <si>
    <t>Shanklin</t>
  </si>
  <si>
    <t>Wright</t>
  </si>
  <si>
    <t>Lewis</t>
  </si>
  <si>
    <t>Dunau</t>
  </si>
  <si>
    <t>Gavin</t>
  </si>
  <si>
    <t>Fallon</t>
  </si>
  <si>
    <t>LaBruna</t>
  </si>
  <si>
    <t>Treichler</t>
  </si>
  <si>
    <t xml:space="preserve">                                       Other</t>
  </si>
  <si>
    <t>Seltzer</t>
  </si>
  <si>
    <t>Felix J. Grucci, Jr.</t>
  </si>
  <si>
    <t>Thompson</t>
  </si>
  <si>
    <t>LaMagna</t>
  </si>
  <si>
    <t>Olchin</t>
  </si>
  <si>
    <t>Becker</t>
  </si>
  <si>
    <t>Vitanza</t>
  </si>
  <si>
    <t>Elkowitz</t>
  </si>
  <si>
    <t>Robinson</t>
  </si>
  <si>
    <t>Robles Birtley</t>
  </si>
  <si>
    <t>Hurley</t>
  </si>
  <si>
    <t>Christea</t>
  </si>
  <si>
    <t>Henry</t>
  </si>
  <si>
    <t>LaBella</t>
  </si>
  <si>
    <t>Kresky</t>
  </si>
  <si>
    <t>Dear</t>
  </si>
  <si>
    <t>Brown</t>
  </si>
  <si>
    <t>Cleary (SCH)</t>
  </si>
  <si>
    <t>Markgraf</t>
  </si>
  <si>
    <t>Rosario</t>
  </si>
  <si>
    <t>Pederson (SOC)</t>
  </si>
  <si>
    <t>Johnstone</t>
  </si>
  <si>
    <t>Vito J. Fossella</t>
  </si>
  <si>
    <t>Rhodes</t>
  </si>
  <si>
    <t>Newman</t>
  </si>
  <si>
    <t>Suero</t>
  </si>
  <si>
    <t xml:space="preserve">                         Rangel</t>
  </si>
  <si>
    <t>Suero (REF)</t>
  </si>
  <si>
    <t>Justice</t>
  </si>
  <si>
    <t>Retcho</t>
  </si>
  <si>
    <t xml:space="preserve">                        Serrano</t>
  </si>
  <si>
    <t xml:space="preserve"> </t>
  </si>
  <si>
    <t>McManus</t>
  </si>
  <si>
    <t>Vonglis</t>
  </si>
  <si>
    <t>Graham</t>
  </si>
  <si>
    <t>Lloyd</t>
  </si>
  <si>
    <t>Feiner</t>
  </si>
  <si>
    <t xml:space="preserve">                      Gilman</t>
  </si>
  <si>
    <t>Benjamin A. Gilman</t>
  </si>
  <si>
    <t>Pillsworth</t>
  </si>
  <si>
    <t>McCallion</t>
  </si>
  <si>
    <t>Englebrecht</t>
  </si>
  <si>
    <t xml:space="preserve">                    Boehlert</t>
  </si>
  <si>
    <t>Vickers</t>
  </si>
  <si>
    <t>Tallon</t>
  </si>
  <si>
    <t xml:space="preserve">                    McHugh</t>
  </si>
  <si>
    <t>Smith</t>
  </si>
  <si>
    <t xml:space="preserve">                     Hinchey</t>
  </si>
  <si>
    <t>Moppert</t>
  </si>
  <si>
    <t xml:space="preserve">                       Hinchey</t>
  </si>
  <si>
    <t>Pecoraro</t>
  </si>
  <si>
    <t>Johns</t>
  </si>
  <si>
    <t xml:space="preserve">                     LaFalce</t>
  </si>
  <si>
    <t>Sommer</t>
  </si>
  <si>
    <t>LaFalce</t>
  </si>
  <si>
    <t xml:space="preserve">                       LaFalce</t>
  </si>
  <si>
    <t>John J. LaFalce</t>
  </si>
  <si>
    <t>Thirtieth</t>
  </si>
  <si>
    <t>Fee</t>
  </si>
  <si>
    <t xml:space="preserve">                        Quinn</t>
  </si>
  <si>
    <t>Thirty-First</t>
  </si>
  <si>
    <t xml:space="preserve">                 Houghton</t>
  </si>
  <si>
    <t xml:space="preserve">    REF — Reform</t>
  </si>
  <si>
    <t xml:space="preserve">    SCH — School Choice</t>
  </si>
  <si>
    <t>New York State by Congressional District — November 7, 2000</t>
  </si>
  <si>
    <t>Holst</t>
  </si>
  <si>
    <t>Forbes</t>
  </si>
  <si>
    <t>Working 
Families</t>
  </si>
  <si>
    <t>Gilman</t>
  </si>
  <si>
    <t>Ford</t>
  </si>
  <si>
    <t>Loren</t>
  </si>
  <si>
    <t>Jeffrey</t>
  </si>
  <si>
    <t>Jacobs</t>
  </si>
  <si>
    <t>Hawkins</t>
  </si>
  <si>
    <t>Healey</t>
  </si>
  <si>
    <t xml:space="preserve">                       Forbes</t>
  </si>
  <si>
    <t xml:space="preserve">                      Forbes</t>
  </si>
  <si>
    <t>Holst (STO)</t>
  </si>
  <si>
    <t>Michael P. Forbes</t>
  </si>
  <si>
    <t>Bace</t>
  </si>
  <si>
    <t xml:space="preserve">                          Lazio</t>
  </si>
  <si>
    <t xml:space="preserve">                    Herman</t>
  </si>
  <si>
    <t>Rick A. Lazio</t>
  </si>
  <si>
    <t>Langberg</t>
  </si>
  <si>
    <t>Di Lavore</t>
  </si>
  <si>
    <t>Maher</t>
  </si>
  <si>
    <t>Pinzon</t>
  </si>
  <si>
    <t>Dillon</t>
  </si>
  <si>
    <t>Howard</t>
  </si>
  <si>
    <t>Telano</t>
  </si>
  <si>
    <t>Katz</t>
  </si>
  <si>
    <t>Anthony Weiner</t>
  </si>
  <si>
    <t>Greene</t>
  </si>
  <si>
    <t>Taliaferro</t>
  </si>
  <si>
    <t>Diaz</t>
  </si>
  <si>
    <t>Cortes, Jr.</t>
  </si>
  <si>
    <t>Henry (FUS)</t>
  </si>
  <si>
    <t>Prisco</t>
  </si>
  <si>
    <t>Kupferman</t>
  </si>
  <si>
    <t>Cunningham</t>
  </si>
  <si>
    <t xml:space="preserve">                       Torres</t>
  </si>
  <si>
    <t xml:space="preserve">                         Camp</t>
  </si>
  <si>
    <t>Flumefreddo</t>
  </si>
  <si>
    <t>Cavallo</t>
  </si>
  <si>
    <t>Conner</t>
  </si>
  <si>
    <t xml:space="preserve">               Dio Guardi</t>
  </si>
  <si>
    <t>Williams (FRE)</t>
  </si>
  <si>
    <t>Ayers</t>
  </si>
  <si>
    <t>Bordewich</t>
  </si>
  <si>
    <t>Giroux</t>
  </si>
  <si>
    <t>Rothenberg</t>
  </si>
  <si>
    <t>Rothenberg (LIB/GRE)</t>
  </si>
  <si>
    <t>Walker</t>
  </si>
  <si>
    <t>Terry</t>
  </si>
  <si>
    <t>Cook</t>
  </si>
  <si>
    <t>Kaplan</t>
  </si>
  <si>
    <t>Britton</t>
  </si>
  <si>
    <t>Crawford</t>
  </si>
  <si>
    <t>Denzel</t>
  </si>
  <si>
    <t>Peoples</t>
  </si>
  <si>
    <t>Rossiter</t>
  </si>
  <si>
    <t>Pierce, Sr.</t>
  </si>
  <si>
    <t xml:space="preserve">    FRE — Freedom Party</t>
  </si>
  <si>
    <t xml:space="preserve">    FUS — Fusion Party</t>
  </si>
  <si>
    <t xml:space="preserve">    LIB/GRE — Liberal/Green Party</t>
  </si>
  <si>
    <t xml:space="preserve">    STO — Stop HMO Abuses Party</t>
  </si>
  <si>
    <t>New York State by Congressional District — November 3, 1998</t>
  </si>
  <si>
    <r>
      <t>Ninth</t>
    </r>
    <r>
      <rPr>
        <vertAlign val="superscript"/>
        <sz val="11"/>
        <rFont val="Arial"/>
        <family val="2"/>
      </rPr>
      <t>2</t>
    </r>
  </si>
  <si>
    <t>Weprin</t>
  </si>
  <si>
    <t>Hoeppner (SWP)</t>
  </si>
  <si>
    <t>Bob Turner</t>
  </si>
  <si>
    <t>2  Special election held on September 13, 2011.</t>
  </si>
  <si>
    <r>
      <t>Twentieth</t>
    </r>
    <r>
      <rPr>
        <vertAlign val="superscript"/>
        <sz val="11"/>
        <rFont val="Arial"/>
        <family val="2"/>
      </rPr>
      <t>2</t>
    </r>
  </si>
  <si>
    <t>Tedisco</t>
  </si>
  <si>
    <t>Scott Murphy</t>
  </si>
  <si>
    <t>2  Special election held on March 31, 2009.</t>
  </si>
  <si>
    <t>3  Special election held on November 3, 2009.</t>
  </si>
  <si>
    <r>
      <t>Twenty-Third</t>
    </r>
    <r>
      <rPr>
        <vertAlign val="superscript"/>
        <sz val="11"/>
        <rFont val="Arial"/>
        <family val="2"/>
      </rPr>
      <t>3</t>
    </r>
  </si>
  <si>
    <t>Scozzafava</t>
  </si>
  <si>
    <r>
      <t>Twenty-Seventh</t>
    </r>
    <r>
      <rPr>
        <vertAlign val="superscript"/>
        <sz val="11"/>
        <rFont val="Arial"/>
        <family val="2"/>
      </rPr>
      <t>2</t>
    </r>
  </si>
  <si>
    <t>2  Special election held June 23, 2020.</t>
  </si>
  <si>
    <t>Gammariello</t>
  </si>
  <si>
    <t>Whitmer (LBT)</t>
  </si>
  <si>
    <t>Chris Jacobs</t>
  </si>
  <si>
    <t>SOURCE: New York State Board of Elections; www.elections.ny.gov (last viewed November 30, 2020).</t>
  </si>
  <si>
    <t xml:space="preserve">    LBT — Libertarian</t>
  </si>
  <si>
    <t>New York State by Congressional District — November 2,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</si>
</sst>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[$-409]dddd\,\ mmmm\ d\,\ yyyy"/>
    <numFmt numFmtId="166" formatCode="[$-409]h:mm:ss\ AM/PM"/>
  </numFmts>
  <fonts count="53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Clearface Regular"/>
      <family val="1"/>
    </font>
    <font>
      <b/>
      <sz val="18"/>
      <color indexed="8"/>
      <name val="Times New Roman"/>
      <family val="1"/>
    </font>
    <font>
      <b/>
      <sz val="16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57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" fontId="42" fillId="2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1" fontId="0" fillId="2" borderId="0" xfId="0" applyNumberFormat="1" applyAlignment="1">
      <alignment/>
    </xf>
    <xf numFmtId="1" fontId="3" fillId="2" borderId="0" xfId="0" applyNumberFormat="1" applyFont="1" applyAlignment="1">
      <alignment/>
    </xf>
    <xf numFmtId="1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1" fontId="6" fillId="2" borderId="0" xfId="0" applyNumberFormat="1" applyFont="1" applyAlignment="1">
      <alignment/>
    </xf>
    <xf numFmtId="1" fontId="50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5" fontId="3" fillId="2" borderId="0" xfId="0" applyNumberFormat="1" applyFont="1" applyAlignment="1" applyProtection="1">
      <alignment/>
      <protection locked="0"/>
    </xf>
    <xf numFmtId="1" fontId="3" fillId="2" borderId="10" xfId="0" applyNumberFormat="1" applyFont="1" applyBorder="1" applyAlignment="1">
      <alignment/>
    </xf>
    <xf numFmtId="164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 applyProtection="1">
      <alignment horizontal="right"/>
      <protection locked="0"/>
    </xf>
    <xf numFmtId="3" fontId="3" fillId="2" borderId="0" xfId="0" applyNumberFormat="1" applyFont="1" applyAlignment="1">
      <alignment horizontal="right"/>
    </xf>
    <xf numFmtId="3" fontId="3" fillId="2" borderId="0" xfId="0" applyNumberFormat="1" applyFont="1" applyAlignment="1">
      <alignment/>
    </xf>
    <xf numFmtId="164" fontId="3" fillId="2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5" fontId="3" fillId="2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/>
      <protection locked="0"/>
    </xf>
    <xf numFmtId="5" fontId="5" fillId="2" borderId="0" xfId="0" applyNumberFormat="1" applyFont="1" applyAlignment="1" applyProtection="1" quotePrefix="1">
      <alignment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5" fontId="3" fillId="0" borderId="0" xfId="0" applyNumberFormat="1" applyFont="1" applyFill="1" applyAlignment="1" applyProtection="1">
      <alignment horizontal="left"/>
      <protection locked="0"/>
    </xf>
    <xf numFmtId="1" fontId="3" fillId="2" borderId="11" xfId="0" applyFont="1" applyBorder="1" applyAlignment="1" applyProtection="1">
      <alignment/>
      <protection locked="0"/>
    </xf>
    <xf numFmtId="1" fontId="3" fillId="2" borderId="11" xfId="0" applyFont="1" applyBorder="1" applyAlignment="1" applyProtection="1">
      <alignment horizontal="right"/>
      <protection locked="0"/>
    </xf>
    <xf numFmtId="1" fontId="3" fillId="2" borderId="11" xfId="0" applyFont="1" applyBorder="1" applyAlignment="1" applyProtection="1">
      <alignment horizontal="right" wrapText="1"/>
      <protection locked="0"/>
    </xf>
    <xf numFmtId="1" fontId="3" fillId="2" borderId="11" xfId="0" applyNumberFormat="1" applyFont="1" applyBorder="1" applyAlignment="1">
      <alignment horizontal="right" wrapText="1"/>
    </xf>
    <xf numFmtId="1" fontId="8" fillId="2" borderId="0" xfId="0" applyNumberFormat="1" applyFont="1" applyAlignment="1">
      <alignment/>
    </xf>
    <xf numFmtId="1" fontId="9" fillId="2" borderId="0" xfId="0" applyNumberFormat="1" applyFont="1" applyAlignment="1">
      <alignment/>
    </xf>
    <xf numFmtId="1" fontId="51" fillId="2" borderId="0" xfId="0" applyNumberFormat="1" applyFont="1" applyAlignment="1">
      <alignment/>
    </xf>
    <xf numFmtId="5" fontId="8" fillId="2" borderId="0" xfId="0" applyNumberFormat="1" applyFont="1" applyAlignment="1" applyProtection="1">
      <alignment/>
      <protection locked="0"/>
    </xf>
    <xf numFmtId="1" fontId="8" fillId="2" borderId="11" xfId="0" applyFont="1" applyBorder="1" applyAlignment="1" applyProtection="1">
      <alignment/>
      <protection locked="0"/>
    </xf>
    <xf numFmtId="1" fontId="8" fillId="2" borderId="11" xfId="0" applyFont="1" applyBorder="1" applyAlignment="1" applyProtection="1">
      <alignment horizontal="right"/>
      <protection locked="0"/>
    </xf>
    <xf numFmtId="0" fontId="8" fillId="2" borderId="11" xfId="0" applyNumberFormat="1" applyFont="1" applyBorder="1" applyAlignment="1" applyProtection="1">
      <alignment horizontal="right"/>
      <protection locked="0"/>
    </xf>
    <xf numFmtId="1" fontId="8" fillId="2" borderId="11" xfId="0" applyFont="1" applyBorder="1" applyAlignment="1" applyProtection="1">
      <alignment horizontal="right" wrapText="1"/>
      <protection locked="0"/>
    </xf>
    <xf numFmtId="1" fontId="8" fillId="2" borderId="11" xfId="0" applyNumberFormat="1" applyFont="1" applyBorder="1" applyAlignment="1">
      <alignment horizontal="right" wrapText="1"/>
    </xf>
    <xf numFmtId="164" fontId="8" fillId="2" borderId="0" xfId="0" applyNumberFormat="1" applyFont="1" applyAlignment="1" applyProtection="1">
      <alignment/>
      <protection locked="0"/>
    </xf>
    <xf numFmtId="3" fontId="8" fillId="2" borderId="0" xfId="0" applyNumberFormat="1" applyFont="1" applyAlignment="1" applyProtection="1">
      <alignment horizontal="right"/>
      <protection locked="0"/>
    </xf>
    <xf numFmtId="3" fontId="8" fillId="2" borderId="0" xfId="0" applyNumberFormat="1" applyFont="1" applyAlignment="1">
      <alignment horizontal="right"/>
    </xf>
    <xf numFmtId="3" fontId="8" fillId="2" borderId="0" xfId="0" applyNumberFormat="1" applyFont="1" applyAlignment="1">
      <alignment/>
    </xf>
    <xf numFmtId="164" fontId="8" fillId="2" borderId="0" xfId="0" applyNumberFormat="1" applyFont="1" applyAlignment="1" applyProtection="1">
      <alignment horizontal="right"/>
      <protection locked="0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 horizontal="right"/>
      <protection locked="0"/>
    </xf>
    <xf numFmtId="3" fontId="8" fillId="0" borderId="0" xfId="0" applyNumberFormat="1" applyFont="1" applyFill="1" applyAlignment="1" applyProtection="1">
      <alignment/>
      <protection locked="0"/>
    </xf>
    <xf numFmtId="1" fontId="8" fillId="2" borderId="0" xfId="0" applyNumberFormat="1" applyFont="1" applyAlignment="1">
      <alignment horizontal="right"/>
    </xf>
    <xf numFmtId="3" fontId="8" fillId="0" borderId="0" xfId="0" applyNumberFormat="1" applyFont="1" applyFill="1" applyAlignment="1">
      <alignment/>
    </xf>
    <xf numFmtId="1" fontId="8" fillId="2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quotePrefix="1">
      <alignment/>
    </xf>
    <xf numFmtId="1" fontId="8" fillId="2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5" fontId="8" fillId="2" borderId="0" xfId="0" applyNumberFormat="1" applyFont="1" applyAlignment="1" applyProtection="1">
      <alignment horizontal="left"/>
      <protection locked="0"/>
    </xf>
    <xf numFmtId="5" fontId="8" fillId="0" borderId="0" xfId="0" applyNumberFormat="1" applyFont="1" applyFill="1" applyAlignment="1" applyProtection="1">
      <alignment horizontal="left"/>
      <protection locked="0"/>
    </xf>
    <xf numFmtId="5" fontId="12" fillId="2" borderId="0" xfId="0" applyNumberFormat="1" applyFont="1" applyAlignment="1" applyProtection="1">
      <alignment/>
      <protection locked="0"/>
    </xf>
    <xf numFmtId="5" fontId="12" fillId="2" borderId="0" xfId="0" applyNumberFormat="1" applyFont="1" applyAlignment="1" applyProtection="1" quotePrefix="1">
      <alignment/>
      <protection locked="0"/>
    </xf>
    <xf numFmtId="164" fontId="8" fillId="34" borderId="0" xfId="0" applyNumberFormat="1" applyFont="1" applyFill="1" applyAlignment="1" applyProtection="1" quotePrefix="1">
      <alignment/>
      <protection locked="0"/>
    </xf>
    <xf numFmtId="3" fontId="8" fillId="34" borderId="0" xfId="0" applyNumberFormat="1" applyFont="1" applyFill="1" applyAlignment="1" applyProtection="1">
      <alignment horizontal="right"/>
      <protection locked="0"/>
    </xf>
    <xf numFmtId="3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/>
    </xf>
    <xf numFmtId="164" fontId="8" fillId="34" borderId="0" xfId="0" applyNumberFormat="1" applyFont="1" applyFill="1" applyAlignment="1" applyProtection="1">
      <alignment horizontal="right"/>
      <protection locked="0"/>
    </xf>
    <xf numFmtId="1" fontId="8" fillId="34" borderId="0" xfId="0" applyNumberFormat="1" applyFont="1" applyFill="1" applyAlignment="1">
      <alignment/>
    </xf>
    <xf numFmtId="3" fontId="8" fillId="34" borderId="0" xfId="0" applyNumberFormat="1" applyFont="1" applyFill="1" applyAlignment="1" applyProtection="1">
      <alignment/>
      <protection locked="0"/>
    </xf>
    <xf numFmtId="164" fontId="8" fillId="34" borderId="0" xfId="0" applyNumberFormat="1" applyFont="1" applyFill="1" applyAlignment="1" applyProtection="1">
      <alignment/>
      <protection locked="0"/>
    </xf>
    <xf numFmtId="5" fontId="8" fillId="34" borderId="0" xfId="0" applyNumberFormat="1" applyFont="1" applyFill="1" applyAlignment="1" applyProtection="1">
      <alignment/>
      <protection locked="0"/>
    </xf>
    <xf numFmtId="1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/>
    </xf>
    <xf numFmtId="164" fontId="3" fillId="34" borderId="0" xfId="0" applyNumberFormat="1" applyFont="1" applyFill="1" applyAlignment="1" applyProtection="1" quotePrefix="1">
      <alignment/>
      <protection locked="0"/>
    </xf>
    <xf numFmtId="3" fontId="3" fillId="34" borderId="0" xfId="0" applyNumberFormat="1" applyFont="1" applyFill="1" applyAlignment="1" applyProtection="1">
      <alignment horizontal="right"/>
      <protection locked="0"/>
    </xf>
    <xf numFmtId="3" fontId="3" fillId="34" borderId="0" xfId="0" applyNumberFormat="1" applyFont="1" applyFill="1" applyAlignment="1">
      <alignment horizontal="right"/>
    </xf>
    <xf numFmtId="3" fontId="3" fillId="34" borderId="0" xfId="0" applyNumberFormat="1" applyFont="1" applyFill="1" applyAlignment="1">
      <alignment/>
    </xf>
    <xf numFmtId="164" fontId="3" fillId="34" borderId="0" xfId="0" applyNumberFormat="1" applyFont="1" applyFill="1" applyAlignment="1" applyProtection="1">
      <alignment horizontal="right"/>
      <protection locked="0"/>
    </xf>
    <xf numFmtId="1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 applyProtection="1">
      <alignment/>
      <protection locked="0"/>
    </xf>
    <xf numFmtId="164" fontId="3" fillId="34" borderId="0" xfId="0" applyNumberFormat="1" applyFont="1" applyFill="1" applyAlignment="1" applyProtection="1">
      <alignment/>
      <protection locked="0"/>
    </xf>
    <xf numFmtId="5" fontId="3" fillId="34" borderId="0" xfId="0" applyNumberFormat="1" applyFont="1" applyFill="1" applyAlignment="1" applyProtection="1">
      <alignment/>
      <protection locked="0"/>
    </xf>
    <xf numFmtId="3" fontId="8" fillId="2" borderId="0" xfId="0" applyNumberFormat="1" applyFont="1" applyAlignment="1" applyProtection="1">
      <alignment/>
      <protection locked="0"/>
    </xf>
    <xf numFmtId="3" fontId="8" fillId="2" borderId="0" xfId="0" applyNumberFormat="1" applyFont="1" applyAlignment="1">
      <alignment/>
    </xf>
    <xf numFmtId="3" fontId="8" fillId="2" borderId="10" xfId="0" applyNumberFormat="1" applyFont="1" applyBorder="1" applyAlignment="1">
      <alignment/>
    </xf>
    <xf numFmtId="1" fontId="0" fillId="34" borderId="0" xfId="0" applyNumberFormat="1" applyFill="1" applyAlignment="1">
      <alignment/>
    </xf>
    <xf numFmtId="1" fontId="8" fillId="2" borderId="0" xfId="0" applyFont="1" applyBorder="1" applyAlignment="1" applyProtection="1">
      <alignment horizontal="right"/>
      <protection locked="0"/>
    </xf>
    <xf numFmtId="164" fontId="8" fillId="35" borderId="0" xfId="0" applyNumberFormat="1" applyFont="1" applyFill="1" applyAlignment="1" applyProtection="1">
      <alignment/>
      <protection locked="0"/>
    </xf>
    <xf numFmtId="3" fontId="8" fillId="35" borderId="0" xfId="0" applyNumberFormat="1" applyFont="1" applyFill="1" applyAlignment="1" applyProtection="1">
      <alignment horizontal="right"/>
      <protection locked="0"/>
    </xf>
    <xf numFmtId="3" fontId="8" fillId="35" borderId="0" xfId="0" applyNumberFormat="1" applyFont="1" applyFill="1" applyAlignment="1">
      <alignment horizontal="right"/>
    </xf>
    <xf numFmtId="3" fontId="8" fillId="35" borderId="0" xfId="0" applyNumberFormat="1" applyFont="1" applyFill="1" applyAlignment="1">
      <alignment/>
    </xf>
    <xf numFmtId="164" fontId="8" fillId="35" borderId="0" xfId="0" applyNumberFormat="1" applyFont="1" applyFill="1" applyAlignment="1" applyProtection="1">
      <alignment horizontal="right"/>
      <protection locked="0"/>
    </xf>
    <xf numFmtId="1" fontId="8" fillId="35" borderId="0" xfId="0" applyNumberFormat="1" applyFont="1" applyFill="1" applyAlignment="1">
      <alignment/>
    </xf>
    <xf numFmtId="5" fontId="8" fillId="35" borderId="0" xfId="0" applyNumberFormat="1" applyFont="1" applyFill="1" applyAlignment="1" applyProtection="1">
      <alignment/>
      <protection locked="0"/>
    </xf>
    <xf numFmtId="3" fontId="8" fillId="35" borderId="0" xfId="0" applyNumberFormat="1" applyFont="1" applyFill="1" applyAlignment="1" applyProtection="1">
      <alignment/>
      <protection locked="0"/>
    </xf>
    <xf numFmtId="3" fontId="8" fillId="35" borderId="0" xfId="0" applyNumberFormat="1" applyFont="1" applyFill="1" applyAlignment="1">
      <alignment/>
    </xf>
    <xf numFmtId="1" fontId="8" fillId="35" borderId="0" xfId="0" applyNumberFormat="1" applyFont="1" applyFill="1" applyAlignment="1">
      <alignment horizontal="right"/>
    </xf>
    <xf numFmtId="3" fontId="52" fillId="0" borderId="0" xfId="0" applyNumberFormat="1" applyFont="1" applyFill="1" applyBorder="1" applyAlignment="1">
      <alignment shrinkToFit="1"/>
    </xf>
    <xf numFmtId="3" fontId="52" fillId="0" borderId="0" xfId="0" applyNumberFormat="1" applyFont="1" applyFill="1" applyBorder="1" applyAlignment="1">
      <alignment/>
    </xf>
    <xf numFmtId="5" fontId="42" fillId="2" borderId="0" xfId="48" applyNumberFormat="1" applyAlignment="1" applyProtection="1">
      <alignment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6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7.6640625" style="1" customWidth="1"/>
    <col min="2" max="9" width="15.6640625" style="1" customWidth="1"/>
    <col min="10" max="10" width="22.6640625" style="1" customWidth="1"/>
    <col min="11" max="11" width="15.6640625" style="1" customWidth="1"/>
    <col min="12" max="12" width="25.6640625" style="1" customWidth="1"/>
    <col min="13" max="253" width="11.6640625" style="1" customWidth="1"/>
    <col min="254" max="16384" width="11.4453125" style="1" customWidth="1"/>
  </cols>
  <sheetData>
    <row r="1" spans="1:15" ht="20.25">
      <c r="A1" s="57" t="s">
        <v>0</v>
      </c>
      <c r="B1" s="32"/>
      <c r="C1" s="32"/>
      <c r="D1" s="32"/>
      <c r="E1" s="32"/>
      <c r="F1" s="32"/>
      <c r="G1" s="32"/>
      <c r="H1" s="32"/>
      <c r="I1" s="32"/>
      <c r="J1" s="30"/>
      <c r="K1" s="31"/>
      <c r="L1" s="29"/>
      <c r="M1" s="29"/>
      <c r="N1" s="29"/>
      <c r="O1" s="29"/>
    </row>
    <row r="2" spans="1:15" ht="20.25">
      <c r="A2" s="58" t="s">
        <v>139</v>
      </c>
      <c r="B2" s="32"/>
      <c r="C2" s="32"/>
      <c r="D2" s="32"/>
      <c r="E2" s="32"/>
      <c r="F2" s="32"/>
      <c r="G2" s="32"/>
      <c r="H2" s="32"/>
      <c r="I2" s="32"/>
      <c r="J2" s="29"/>
      <c r="K2" s="29"/>
      <c r="L2" s="29"/>
      <c r="M2" s="29"/>
      <c r="N2" s="29"/>
      <c r="O2" s="29"/>
    </row>
    <row r="3" spans="1:15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9.25">
      <c r="A4" s="33" t="s">
        <v>136</v>
      </c>
      <c r="B4" s="34" t="s">
        <v>45</v>
      </c>
      <c r="C4" s="34" t="s">
        <v>1</v>
      </c>
      <c r="D4" s="35" t="s">
        <v>126</v>
      </c>
      <c r="E4" s="34" t="s">
        <v>48</v>
      </c>
      <c r="F4" s="36" t="s">
        <v>134</v>
      </c>
      <c r="G4" s="36" t="s">
        <v>144</v>
      </c>
      <c r="H4" s="36" t="s">
        <v>145</v>
      </c>
      <c r="I4" s="36" t="s">
        <v>148</v>
      </c>
      <c r="J4" s="34" t="s">
        <v>137</v>
      </c>
      <c r="K4" s="37" t="s">
        <v>135</v>
      </c>
      <c r="L4" s="34" t="s">
        <v>2</v>
      </c>
      <c r="M4" s="29"/>
      <c r="N4" s="29"/>
      <c r="O4" s="29"/>
    </row>
    <row r="5" spans="1:15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.75">
      <c r="A6" s="38" t="s">
        <v>3</v>
      </c>
      <c r="B6" s="39" t="s">
        <v>140</v>
      </c>
      <c r="C6" s="39" t="s">
        <v>74</v>
      </c>
      <c r="D6" s="39" t="s">
        <v>74</v>
      </c>
      <c r="E6" s="39" t="s">
        <v>74</v>
      </c>
      <c r="F6" s="39" t="s">
        <v>140</v>
      </c>
      <c r="G6" s="39" t="s">
        <v>146</v>
      </c>
      <c r="H6" s="39" t="s">
        <v>74</v>
      </c>
      <c r="I6" s="39"/>
      <c r="J6" s="40"/>
      <c r="K6" s="41">
        <f>4268+106+47</f>
        <v>4421</v>
      </c>
      <c r="L6" s="42" t="s">
        <v>75</v>
      </c>
      <c r="M6" s="43">
        <f>SUM(B6:K7)</f>
        <v>274427</v>
      </c>
      <c r="N6" s="29"/>
      <c r="O6" s="29"/>
    </row>
    <row r="7" spans="1:15" ht="15.75">
      <c r="A7" s="29"/>
      <c r="B7" s="43">
        <v>124213</v>
      </c>
      <c r="C7" s="43">
        <v>121562</v>
      </c>
      <c r="D7" s="43">
        <v>2693</v>
      </c>
      <c r="E7" s="43">
        <v>14284</v>
      </c>
      <c r="F7" s="43">
        <v>3778</v>
      </c>
      <c r="G7" s="43">
        <v>2988</v>
      </c>
      <c r="H7" s="43">
        <v>488</v>
      </c>
      <c r="I7" s="43"/>
      <c r="J7" s="43"/>
      <c r="K7" s="43"/>
      <c r="L7" s="38"/>
      <c r="M7" s="43"/>
      <c r="N7" s="29"/>
      <c r="O7" s="29"/>
    </row>
    <row r="8" spans="1:15" ht="15.75">
      <c r="A8" s="29"/>
      <c r="B8" s="43"/>
      <c r="C8" s="43"/>
      <c r="D8" s="43"/>
      <c r="E8" s="43"/>
      <c r="F8" s="43"/>
      <c r="G8" s="43"/>
      <c r="H8" s="43"/>
      <c r="I8" s="43"/>
      <c r="J8" s="43"/>
      <c r="K8" s="43"/>
      <c r="L8" s="29"/>
      <c r="M8" s="45"/>
      <c r="N8" s="29"/>
      <c r="O8" s="29"/>
    </row>
    <row r="9" spans="1:15" ht="15.75">
      <c r="A9" s="59" t="s">
        <v>4</v>
      </c>
      <c r="B9" s="60" t="s">
        <v>141</v>
      </c>
      <c r="C9" s="60" t="s">
        <v>40</v>
      </c>
      <c r="D9" s="60" t="s">
        <v>40</v>
      </c>
      <c r="E9" s="61" t="s">
        <v>40</v>
      </c>
      <c r="F9" s="61" t="s">
        <v>141</v>
      </c>
      <c r="G9" s="61" t="s">
        <v>141</v>
      </c>
      <c r="H9" s="61" t="s">
        <v>40</v>
      </c>
      <c r="I9" s="61"/>
      <c r="J9" s="60" t="s">
        <v>142</v>
      </c>
      <c r="K9" s="62">
        <f>4524+185+65</f>
        <v>4774</v>
      </c>
      <c r="L9" s="63" t="s">
        <v>6</v>
      </c>
      <c r="M9" s="43">
        <f>SUM(B9:K10)</f>
        <v>245926</v>
      </c>
      <c r="N9" s="29"/>
      <c r="O9" s="29"/>
    </row>
    <row r="10" spans="1:15" ht="15.75">
      <c r="A10" s="64"/>
      <c r="B10" s="61">
        <v>108803</v>
      </c>
      <c r="C10" s="61">
        <v>112565</v>
      </c>
      <c r="D10" s="61">
        <v>2535</v>
      </c>
      <c r="E10" s="61">
        <v>12504</v>
      </c>
      <c r="F10" s="61">
        <v>2799</v>
      </c>
      <c r="G10" s="61">
        <v>1472</v>
      </c>
      <c r="H10" s="61">
        <v>474</v>
      </c>
      <c r="I10" s="61"/>
      <c r="J10" s="65">
        <v>0</v>
      </c>
      <c r="K10" s="62"/>
      <c r="L10" s="64"/>
      <c r="M10" s="43"/>
      <c r="N10" s="29"/>
      <c r="O10" s="29"/>
    </row>
    <row r="11" spans="1:15" ht="15.75">
      <c r="A11" s="29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29"/>
      <c r="M11" s="43"/>
      <c r="N11" s="29"/>
      <c r="O11" s="29"/>
    </row>
    <row r="12" spans="1:15" ht="15.75">
      <c r="A12" s="38" t="s">
        <v>5</v>
      </c>
      <c r="B12" s="46" t="s">
        <v>88</v>
      </c>
      <c r="C12" s="46" t="s">
        <v>143</v>
      </c>
      <c r="D12" s="46" t="s">
        <v>88</v>
      </c>
      <c r="E12" s="46" t="s">
        <v>143</v>
      </c>
      <c r="F12" s="46" t="s">
        <v>88</v>
      </c>
      <c r="G12" s="46" t="s">
        <v>88</v>
      </c>
      <c r="H12" s="46" t="s">
        <v>88</v>
      </c>
      <c r="I12" s="46"/>
      <c r="J12" s="44"/>
      <c r="K12" s="43">
        <v>6150</v>
      </c>
      <c r="L12" s="42" t="s">
        <v>90</v>
      </c>
      <c r="M12" s="43">
        <f>SUM(B12:K13)</f>
        <v>273120</v>
      </c>
      <c r="N12" s="29"/>
      <c r="O12" s="29"/>
    </row>
    <row r="13" spans="1:15" ht="15.75">
      <c r="A13" s="29"/>
      <c r="B13" s="44">
        <v>149937</v>
      </c>
      <c r="C13" s="44">
        <v>98716</v>
      </c>
      <c r="D13" s="44">
        <v>2962</v>
      </c>
      <c r="E13" s="44">
        <v>10798</v>
      </c>
      <c r="F13" s="44">
        <v>2838</v>
      </c>
      <c r="G13" s="44">
        <v>1376</v>
      </c>
      <c r="H13" s="44">
        <v>343</v>
      </c>
      <c r="I13" s="44"/>
      <c r="J13" s="44"/>
      <c r="K13" s="43"/>
      <c r="L13" s="29"/>
      <c r="M13" s="43"/>
      <c r="N13" s="29"/>
      <c r="O13" s="29"/>
    </row>
    <row r="14" spans="1:15" ht="15.75">
      <c r="A14" s="2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9"/>
      <c r="M14" s="43"/>
      <c r="N14" s="29"/>
      <c r="O14" s="29"/>
    </row>
    <row r="15" spans="1:15" ht="15.75">
      <c r="A15" s="66" t="s">
        <v>7</v>
      </c>
      <c r="B15" s="60" t="s">
        <v>76</v>
      </c>
      <c r="C15" s="60" t="s">
        <v>147</v>
      </c>
      <c r="D15" s="60"/>
      <c r="E15" s="60" t="s">
        <v>147</v>
      </c>
      <c r="F15" s="60"/>
      <c r="G15" s="60" t="s">
        <v>76</v>
      </c>
      <c r="H15" s="60" t="s">
        <v>147</v>
      </c>
      <c r="I15" s="60"/>
      <c r="J15" s="61"/>
      <c r="K15" s="62">
        <f>6821+164+100</f>
        <v>7085</v>
      </c>
      <c r="L15" s="63" t="s">
        <v>77</v>
      </c>
      <c r="M15" s="43">
        <f>SUM(B15:K16)</f>
        <v>267191</v>
      </c>
      <c r="N15" s="29"/>
      <c r="O15" s="29"/>
    </row>
    <row r="16" spans="1:15" ht="15.75">
      <c r="A16" s="64"/>
      <c r="B16" s="61">
        <v>156728</v>
      </c>
      <c r="C16" s="61">
        <v>90306</v>
      </c>
      <c r="D16" s="61"/>
      <c r="E16" s="61">
        <v>9709</v>
      </c>
      <c r="F16" s="61"/>
      <c r="G16" s="61">
        <v>2807</v>
      </c>
      <c r="H16" s="61">
        <v>556</v>
      </c>
      <c r="I16" s="61"/>
      <c r="J16" s="61"/>
      <c r="K16" s="62"/>
      <c r="L16" s="64"/>
      <c r="M16" s="43"/>
      <c r="N16" s="29"/>
      <c r="O16" s="29"/>
    </row>
    <row r="17" spans="1:15" ht="15.75">
      <c r="A17" s="2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29"/>
      <c r="M17" s="43"/>
      <c r="N17" s="29"/>
      <c r="O17" s="29"/>
    </row>
    <row r="18" spans="1:15" ht="15.75">
      <c r="A18" s="38" t="s">
        <v>8</v>
      </c>
      <c r="B18" s="46" t="s">
        <v>41</v>
      </c>
      <c r="C18" s="46"/>
      <c r="D18" s="46"/>
      <c r="E18" s="46"/>
      <c r="F18" s="46"/>
      <c r="G18" s="46"/>
      <c r="H18" s="46"/>
      <c r="I18" s="46"/>
      <c r="J18" s="44"/>
      <c r="K18" s="43">
        <f>24853+1+971</f>
        <v>25825</v>
      </c>
      <c r="L18" s="42" t="s">
        <v>42</v>
      </c>
      <c r="M18" s="43">
        <f>SUM(B18:K19)</f>
        <v>186325</v>
      </c>
      <c r="N18" s="29"/>
      <c r="O18" s="29"/>
    </row>
    <row r="19" spans="1:15" ht="15.75">
      <c r="A19" s="29"/>
      <c r="B19" s="44">
        <v>160500</v>
      </c>
      <c r="C19" s="44"/>
      <c r="D19" s="44"/>
      <c r="E19" s="44"/>
      <c r="F19" s="44"/>
      <c r="G19" s="44"/>
      <c r="H19" s="44"/>
      <c r="I19" s="44"/>
      <c r="J19" s="44"/>
      <c r="K19" s="43"/>
      <c r="L19" s="29"/>
      <c r="M19" s="43"/>
      <c r="N19" s="29"/>
      <c r="O19" s="29"/>
    </row>
    <row r="20" spans="1:15" ht="15.75">
      <c r="A20" s="29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29"/>
      <c r="M20" s="43"/>
      <c r="N20" s="29"/>
      <c r="O20" s="29"/>
    </row>
    <row r="21" spans="1:15" ht="15.75">
      <c r="A21" s="66" t="s">
        <v>9</v>
      </c>
      <c r="B21" s="60" t="s">
        <v>65</v>
      </c>
      <c r="C21" s="61"/>
      <c r="D21" s="61"/>
      <c r="E21" s="61"/>
      <c r="F21" s="61" t="s">
        <v>65</v>
      </c>
      <c r="G21" s="61"/>
      <c r="H21" s="61" t="s">
        <v>65</v>
      </c>
      <c r="I21" s="61" t="s">
        <v>149</v>
      </c>
      <c r="J21" s="60"/>
      <c r="K21" s="62">
        <f>26119+566</f>
        <v>26685</v>
      </c>
      <c r="L21" s="63" t="s">
        <v>66</v>
      </c>
      <c r="M21" s="43">
        <f>SUM(B21:K22)</f>
        <v>149540</v>
      </c>
      <c r="N21" s="29"/>
      <c r="O21" s="29"/>
    </row>
    <row r="22" spans="1:15" ht="15.75">
      <c r="A22" s="64"/>
      <c r="B22" s="61">
        <v>104293</v>
      </c>
      <c r="C22" s="61"/>
      <c r="D22" s="61"/>
      <c r="E22" s="61"/>
      <c r="F22" s="61">
        <v>6429</v>
      </c>
      <c r="G22" s="61"/>
      <c r="H22" s="61">
        <v>924</v>
      </c>
      <c r="I22" s="61">
        <v>11209</v>
      </c>
      <c r="J22" s="61"/>
      <c r="K22" s="62"/>
      <c r="L22" s="64"/>
      <c r="M22" s="43"/>
      <c r="N22" s="29"/>
      <c r="O22" s="29"/>
    </row>
    <row r="23" spans="1:15" ht="15.75">
      <c r="A23" s="2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29"/>
      <c r="M23" s="43"/>
      <c r="N23" s="29"/>
      <c r="O23" s="29"/>
    </row>
    <row r="24" spans="1:15" ht="15.75">
      <c r="A24" s="38" t="s">
        <v>10</v>
      </c>
      <c r="B24" s="46" t="s">
        <v>57</v>
      </c>
      <c r="C24" s="44"/>
      <c r="D24" s="44"/>
      <c r="E24" s="44" t="s">
        <v>150</v>
      </c>
      <c r="F24" s="44" t="s">
        <v>57</v>
      </c>
      <c r="G24" s="44"/>
      <c r="H24" s="44" t="s">
        <v>151</v>
      </c>
      <c r="I24" s="44"/>
      <c r="J24" s="44"/>
      <c r="K24" s="43">
        <f>7533+205</f>
        <v>7738</v>
      </c>
      <c r="L24" s="42" t="s">
        <v>17</v>
      </c>
      <c r="M24" s="43">
        <f>SUM(B24:K25)</f>
        <v>164835</v>
      </c>
      <c r="N24" s="29"/>
      <c r="O24" s="29"/>
    </row>
    <row r="25" spans="1:15" ht="15.75">
      <c r="A25" s="29"/>
      <c r="B25" s="44">
        <v>134125</v>
      </c>
      <c r="C25" s="44"/>
      <c r="D25" s="44"/>
      <c r="E25" s="44">
        <v>8670</v>
      </c>
      <c r="F25" s="44">
        <v>12562</v>
      </c>
      <c r="G25" s="44"/>
      <c r="H25" s="44">
        <v>1740</v>
      </c>
      <c r="I25" s="44"/>
      <c r="J25" s="43"/>
      <c r="K25" s="43"/>
      <c r="L25" s="29"/>
      <c r="M25" s="43"/>
      <c r="N25" s="29"/>
      <c r="O25" s="29"/>
    </row>
    <row r="26" spans="1:15" ht="15.75">
      <c r="A26" s="2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29"/>
      <c r="M26" s="43"/>
      <c r="N26" s="29"/>
      <c r="O26" s="29"/>
    </row>
    <row r="27" spans="1:15" ht="15.75">
      <c r="A27" s="66" t="s">
        <v>11</v>
      </c>
      <c r="B27" s="60" t="s">
        <v>67</v>
      </c>
      <c r="C27" s="61"/>
      <c r="D27" s="61"/>
      <c r="E27" s="61" t="s">
        <v>152</v>
      </c>
      <c r="F27" s="60" t="s">
        <v>67</v>
      </c>
      <c r="G27" s="60"/>
      <c r="H27" s="60" t="s">
        <v>153</v>
      </c>
      <c r="I27" s="60"/>
      <c r="J27" s="61"/>
      <c r="K27" s="62">
        <f>13201+163</f>
        <v>13364</v>
      </c>
      <c r="L27" s="63" t="s">
        <v>69</v>
      </c>
      <c r="M27" s="43">
        <f>SUM(B27:K28)</f>
        <v>204768</v>
      </c>
      <c r="N27" s="29"/>
      <c r="O27" s="29"/>
    </row>
    <row r="28" spans="1:15" ht="15.75">
      <c r="A28" s="64"/>
      <c r="B28" s="61">
        <v>170850</v>
      </c>
      <c r="C28" s="61"/>
      <c r="D28" s="61"/>
      <c r="E28" s="62">
        <v>9997</v>
      </c>
      <c r="F28" s="62">
        <v>9526</v>
      </c>
      <c r="G28" s="62"/>
      <c r="H28" s="62">
        <v>1031</v>
      </c>
      <c r="I28" s="62"/>
      <c r="J28" s="61"/>
      <c r="K28" s="62"/>
      <c r="L28" s="64"/>
      <c r="M28" s="43"/>
      <c r="N28" s="29"/>
      <c r="O28" s="29"/>
    </row>
    <row r="29" spans="1:15" ht="15.75">
      <c r="A29" s="2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29"/>
      <c r="M29" s="43"/>
      <c r="N29" s="29"/>
      <c r="O29" s="29"/>
    </row>
    <row r="30" spans="1:15" ht="15.75">
      <c r="A30" s="38" t="s">
        <v>13</v>
      </c>
      <c r="B30" s="46" t="s">
        <v>46</v>
      </c>
      <c r="C30" s="44" t="s">
        <v>154</v>
      </c>
      <c r="D30" s="46"/>
      <c r="E30" s="44" t="s">
        <v>154</v>
      </c>
      <c r="F30" s="44" t="s">
        <v>46</v>
      </c>
      <c r="G30" s="44"/>
      <c r="H30" s="44" t="s">
        <v>155</v>
      </c>
      <c r="I30" s="44"/>
      <c r="J30" s="44"/>
      <c r="K30" s="43">
        <f>4421+288</f>
        <v>4709</v>
      </c>
      <c r="L30" s="42" t="s">
        <v>49</v>
      </c>
      <c r="M30" s="43">
        <f>SUM(B30:K31)</f>
        <v>207844</v>
      </c>
      <c r="N30" s="29"/>
      <c r="O30" s="29"/>
    </row>
    <row r="31" spans="1:15" ht="15.75">
      <c r="A31" s="29"/>
      <c r="B31" s="44">
        <v>167269</v>
      </c>
      <c r="C31" s="44">
        <v>18702</v>
      </c>
      <c r="D31" s="44"/>
      <c r="E31" s="44">
        <v>2199</v>
      </c>
      <c r="F31" s="44">
        <v>14186</v>
      </c>
      <c r="G31" s="44"/>
      <c r="H31" s="44">
        <v>779</v>
      </c>
      <c r="I31" s="44"/>
      <c r="J31" s="44"/>
      <c r="K31" s="43"/>
      <c r="L31" s="29"/>
      <c r="M31" s="43"/>
      <c r="N31" s="29"/>
      <c r="O31" s="29"/>
    </row>
    <row r="32" spans="1:15" ht="15.75">
      <c r="A32" s="2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29"/>
      <c r="M32" s="43"/>
      <c r="N32" s="29"/>
      <c r="O32" s="29"/>
    </row>
    <row r="33" spans="1:15" ht="15.75">
      <c r="A33" s="66" t="s">
        <v>14</v>
      </c>
      <c r="B33" s="60" t="s">
        <v>56</v>
      </c>
      <c r="C33" s="60" t="s">
        <v>156</v>
      </c>
      <c r="D33" s="60"/>
      <c r="E33" s="60" t="s">
        <v>156</v>
      </c>
      <c r="F33" s="60" t="s">
        <v>56</v>
      </c>
      <c r="G33" s="60"/>
      <c r="H33" s="60" t="s">
        <v>156</v>
      </c>
      <c r="I33" s="60"/>
      <c r="J33" s="61"/>
      <c r="K33" s="62">
        <f>5314+244</f>
        <v>5558</v>
      </c>
      <c r="L33" s="63" t="s">
        <v>12</v>
      </c>
      <c r="M33" s="43">
        <f>SUM(B33:K34)</f>
        <v>216272</v>
      </c>
      <c r="N33" s="29"/>
      <c r="O33" s="29"/>
    </row>
    <row r="34" spans="1:15" ht="15.75">
      <c r="A34" s="64"/>
      <c r="B34" s="61">
        <v>162131</v>
      </c>
      <c r="C34" s="62">
        <v>33692</v>
      </c>
      <c r="D34" s="62"/>
      <c r="E34" s="62">
        <v>3259</v>
      </c>
      <c r="F34" s="62">
        <v>10964</v>
      </c>
      <c r="G34" s="62"/>
      <c r="H34" s="62">
        <v>668</v>
      </c>
      <c r="I34" s="62"/>
      <c r="J34" s="62"/>
      <c r="K34" s="62"/>
      <c r="L34" s="64"/>
      <c r="M34" s="43"/>
      <c r="N34" s="29"/>
      <c r="O34" s="29"/>
    </row>
    <row r="35" spans="1:15" ht="15.75">
      <c r="A35" s="2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29"/>
      <c r="M35" s="43"/>
      <c r="N35" s="29"/>
      <c r="O35" s="29"/>
    </row>
    <row r="36" spans="1:15" ht="15.75">
      <c r="A36" s="32" t="s">
        <v>15</v>
      </c>
      <c r="B36" s="44" t="s">
        <v>157</v>
      </c>
      <c r="C36" s="44" t="s">
        <v>84</v>
      </c>
      <c r="D36" s="44" t="s">
        <v>84</v>
      </c>
      <c r="E36" s="44" t="s">
        <v>84</v>
      </c>
      <c r="F36" s="44" t="s">
        <v>157</v>
      </c>
      <c r="G36" s="44" t="s">
        <v>157</v>
      </c>
      <c r="H36" s="44" t="s">
        <v>84</v>
      </c>
      <c r="I36" s="44" t="s">
        <v>158</v>
      </c>
      <c r="J36" s="44"/>
      <c r="K36" s="44">
        <f>2927+135</f>
        <v>3062</v>
      </c>
      <c r="L36" s="48" t="s">
        <v>159</v>
      </c>
      <c r="M36" s="43">
        <f>SUM(B36:K37)</f>
        <v>204100</v>
      </c>
      <c r="N36" s="29"/>
      <c r="O36" s="29"/>
    </row>
    <row r="37" spans="1:15" ht="15.75">
      <c r="A37" s="29"/>
      <c r="B37" s="43">
        <v>96850</v>
      </c>
      <c r="C37" s="43">
        <v>89440</v>
      </c>
      <c r="D37" s="43">
        <v>1302</v>
      </c>
      <c r="E37" s="43">
        <v>7352</v>
      </c>
      <c r="F37" s="43">
        <v>3894</v>
      </c>
      <c r="G37" s="43">
        <v>1079</v>
      </c>
      <c r="H37" s="43">
        <v>347</v>
      </c>
      <c r="I37" s="43">
        <v>774</v>
      </c>
      <c r="J37" s="43"/>
      <c r="K37" s="43"/>
      <c r="L37" s="29"/>
      <c r="M37" s="43"/>
      <c r="N37" s="29"/>
      <c r="O37" s="29"/>
    </row>
    <row r="38" spans="1:15" ht="15.75">
      <c r="A38" s="2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29"/>
      <c r="M38" s="43"/>
      <c r="N38" s="29"/>
      <c r="O38" s="29"/>
    </row>
    <row r="39" spans="1:15" ht="15.75">
      <c r="A39" s="66" t="s">
        <v>16</v>
      </c>
      <c r="B39" s="60" t="s">
        <v>58</v>
      </c>
      <c r="C39" s="60" t="s">
        <v>160</v>
      </c>
      <c r="D39" s="60"/>
      <c r="E39" s="60"/>
      <c r="F39" s="60" t="s">
        <v>58</v>
      </c>
      <c r="G39" s="60"/>
      <c r="H39" s="60" t="s">
        <v>58</v>
      </c>
      <c r="I39" s="60" t="s">
        <v>161</v>
      </c>
      <c r="J39" s="61"/>
      <c r="K39" s="62">
        <f>4362+273</f>
        <v>4635</v>
      </c>
      <c r="L39" s="63" t="s">
        <v>20</v>
      </c>
      <c r="M39" s="43">
        <f>SUM(B39:K40)</f>
        <v>256239</v>
      </c>
      <c r="N39" s="29"/>
      <c r="O39" s="29"/>
    </row>
    <row r="40" spans="1:15" ht="15.75">
      <c r="A40" s="64"/>
      <c r="B40" s="61">
        <v>205858</v>
      </c>
      <c r="C40" s="62">
        <v>30446</v>
      </c>
      <c r="D40" s="62"/>
      <c r="E40" s="62"/>
      <c r="F40" s="61">
        <v>10972</v>
      </c>
      <c r="G40" s="62"/>
      <c r="H40" s="62">
        <v>600</v>
      </c>
      <c r="I40" s="62">
        <v>3728</v>
      </c>
      <c r="J40" s="62"/>
      <c r="K40" s="62"/>
      <c r="L40" s="64"/>
      <c r="M40" s="43"/>
      <c r="N40" s="29"/>
      <c r="O40" s="29"/>
    </row>
    <row r="41" spans="1:15" ht="15.75">
      <c r="A41" s="2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29"/>
      <c r="M41" s="43"/>
      <c r="N41" s="29"/>
      <c r="O41" s="29"/>
    </row>
    <row r="42" spans="1:15" ht="15.75">
      <c r="A42" s="32" t="s">
        <v>18</v>
      </c>
      <c r="B42" s="46" t="s">
        <v>102</v>
      </c>
      <c r="C42" s="46" t="s">
        <v>162</v>
      </c>
      <c r="D42" s="46"/>
      <c r="E42" s="46"/>
      <c r="F42" s="46" t="s">
        <v>102</v>
      </c>
      <c r="G42" s="46"/>
      <c r="H42" s="46" t="s">
        <v>162</v>
      </c>
      <c r="I42" s="46"/>
      <c r="J42" s="44"/>
      <c r="K42" s="43">
        <f>6512+385</f>
        <v>6897</v>
      </c>
      <c r="L42" s="42" t="s">
        <v>105</v>
      </c>
      <c r="M42" s="43">
        <f>SUM(B42:K43)</f>
        <v>197200</v>
      </c>
      <c r="N42" s="29"/>
      <c r="O42" s="29"/>
    </row>
    <row r="43" spans="1:15" ht="15.75">
      <c r="A43" s="29"/>
      <c r="B43" s="44">
        <v>171341</v>
      </c>
      <c r="C43" s="44">
        <v>9535</v>
      </c>
      <c r="D43" s="44"/>
      <c r="E43" s="44"/>
      <c r="F43" s="44">
        <v>8694</v>
      </c>
      <c r="G43" s="44"/>
      <c r="H43" s="44">
        <v>733</v>
      </c>
      <c r="I43" s="44"/>
      <c r="J43" s="44"/>
      <c r="K43" s="43"/>
      <c r="L43" s="29"/>
      <c r="M43" s="43"/>
      <c r="N43" s="29"/>
      <c r="O43" s="29"/>
    </row>
    <row r="44" spans="1:15" ht="15.75">
      <c r="A44" s="2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29"/>
      <c r="M44" s="43"/>
      <c r="N44" s="29"/>
      <c r="O44" s="29"/>
    </row>
    <row r="45" spans="1:15" ht="15.75">
      <c r="A45" s="67" t="s">
        <v>19</v>
      </c>
      <c r="B45" s="60" t="s">
        <v>163</v>
      </c>
      <c r="C45" s="60" t="s">
        <v>164</v>
      </c>
      <c r="D45" s="60"/>
      <c r="E45" s="61" t="s">
        <v>165</v>
      </c>
      <c r="F45" s="61" t="s">
        <v>43</v>
      </c>
      <c r="G45" s="61" t="s">
        <v>43</v>
      </c>
      <c r="H45" s="61"/>
      <c r="I45" s="61"/>
      <c r="J45" s="60"/>
      <c r="K45" s="62">
        <f>5068+82</f>
        <v>5150</v>
      </c>
      <c r="L45" s="63" t="s">
        <v>166</v>
      </c>
      <c r="M45" s="43">
        <f>SUM(B45:K46)</f>
        <v>146272</v>
      </c>
      <c r="N45" s="29"/>
      <c r="O45" s="29"/>
    </row>
    <row r="46" spans="1:15" ht="15.75">
      <c r="A46" s="64"/>
      <c r="B46" s="61">
        <v>110318</v>
      </c>
      <c r="C46" s="61">
        <v>19202</v>
      </c>
      <c r="D46" s="61"/>
      <c r="E46" s="61">
        <v>2254</v>
      </c>
      <c r="F46" s="61">
        <v>8075</v>
      </c>
      <c r="G46" s="61">
        <v>1273</v>
      </c>
      <c r="H46" s="61"/>
      <c r="I46" s="61"/>
      <c r="J46" s="61"/>
      <c r="K46" s="62"/>
      <c r="L46" s="64"/>
      <c r="M46" s="43"/>
      <c r="N46" s="29"/>
      <c r="O46" s="29"/>
    </row>
    <row r="47" spans="1:15" ht="15.75">
      <c r="A47" s="2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9"/>
      <c r="M47" s="43"/>
      <c r="N47" s="29"/>
      <c r="O47" s="29"/>
    </row>
    <row r="48" spans="1:15" ht="15.75">
      <c r="A48" s="32" t="s">
        <v>21</v>
      </c>
      <c r="B48" s="46" t="s">
        <v>59</v>
      </c>
      <c r="C48" s="46" t="s">
        <v>167</v>
      </c>
      <c r="D48" s="44"/>
      <c r="E48" s="44" t="s">
        <v>167</v>
      </c>
      <c r="F48" s="44" t="s">
        <v>59</v>
      </c>
      <c r="G48" s="44"/>
      <c r="H48" s="44"/>
      <c r="I48" s="44"/>
      <c r="J48" s="46"/>
      <c r="K48" s="43">
        <f>4162+77</f>
        <v>4239</v>
      </c>
      <c r="L48" s="42" t="s">
        <v>24</v>
      </c>
      <c r="M48" s="43">
        <f>SUM(B48:K49)</f>
        <v>133913</v>
      </c>
      <c r="N48" s="29"/>
      <c r="O48" s="29"/>
    </row>
    <row r="49" spans="1:15" ht="15.75">
      <c r="A49" s="29"/>
      <c r="B49" s="44">
        <v>122007</v>
      </c>
      <c r="C49" s="44">
        <v>4566</v>
      </c>
      <c r="D49" s="44"/>
      <c r="E49" s="44">
        <v>639</v>
      </c>
      <c r="F49" s="44">
        <v>2462</v>
      </c>
      <c r="G49" s="44"/>
      <c r="H49" s="44"/>
      <c r="I49" s="44"/>
      <c r="J49" s="46"/>
      <c r="K49" s="43"/>
      <c r="L49" s="29"/>
      <c r="M49" s="43"/>
      <c r="N49" s="29"/>
      <c r="O49" s="29"/>
    </row>
    <row r="50" spans="1:15" ht="15.75">
      <c r="A50" s="29"/>
      <c r="B50" s="43"/>
      <c r="C50" s="43"/>
      <c r="D50" s="43"/>
      <c r="E50" s="43"/>
      <c r="F50" s="43"/>
      <c r="G50" s="43"/>
      <c r="H50" s="43"/>
      <c r="I50" s="43"/>
      <c r="J50" s="43" t="s">
        <v>22</v>
      </c>
      <c r="K50" s="43"/>
      <c r="L50" s="29"/>
      <c r="M50" s="41"/>
      <c r="N50" s="29"/>
      <c r="O50" s="29"/>
    </row>
    <row r="51" spans="1:15" ht="15.75">
      <c r="A51" s="67" t="s">
        <v>23</v>
      </c>
      <c r="B51" s="60" t="s">
        <v>51</v>
      </c>
      <c r="C51" s="60"/>
      <c r="D51" s="60"/>
      <c r="E51" s="60"/>
      <c r="F51" s="60" t="s">
        <v>51</v>
      </c>
      <c r="G51" s="60" t="s">
        <v>51</v>
      </c>
      <c r="H51" s="60"/>
      <c r="I51" s="60"/>
      <c r="J51" s="60"/>
      <c r="K51" s="62">
        <f>42982+1312</f>
        <v>44294</v>
      </c>
      <c r="L51" s="63" t="s">
        <v>26</v>
      </c>
      <c r="M51" s="41">
        <f>SUM(B51:K52)</f>
        <v>226338</v>
      </c>
      <c r="N51" s="29"/>
      <c r="O51" s="29"/>
    </row>
    <row r="52" spans="1:15" ht="15.75">
      <c r="A52" s="64"/>
      <c r="B52" s="61">
        <v>172815</v>
      </c>
      <c r="C52" s="61"/>
      <c r="D52" s="61"/>
      <c r="E52" s="62"/>
      <c r="F52" s="62">
        <v>6755</v>
      </c>
      <c r="G52" s="62">
        <v>2474</v>
      </c>
      <c r="H52" s="62"/>
      <c r="I52" s="62"/>
      <c r="J52" s="65"/>
      <c r="K52" s="62"/>
      <c r="L52" s="64"/>
      <c r="M52" s="41"/>
      <c r="N52" s="29"/>
      <c r="O52" s="29"/>
    </row>
    <row r="53" spans="1:15" ht="15.75">
      <c r="A53" s="2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29"/>
      <c r="M53" s="41"/>
      <c r="N53" s="29"/>
      <c r="O53" s="29"/>
    </row>
    <row r="54" spans="1:15" ht="15.75">
      <c r="A54" s="32" t="s">
        <v>25</v>
      </c>
      <c r="B54" s="46" t="s">
        <v>60</v>
      </c>
      <c r="C54" s="46"/>
      <c r="D54" s="46"/>
      <c r="E54" s="46"/>
      <c r="F54" s="46" t="s">
        <v>60</v>
      </c>
      <c r="G54" s="46" t="s">
        <v>60</v>
      </c>
      <c r="H54" s="46" t="s">
        <v>168</v>
      </c>
      <c r="I54" s="46"/>
      <c r="J54" s="44"/>
      <c r="K54" s="43">
        <f>63349+31+523</f>
        <v>63903</v>
      </c>
      <c r="L54" s="42" t="s">
        <v>28</v>
      </c>
      <c r="M54" s="41">
        <f>SUM(B54:K55)</f>
        <v>257221</v>
      </c>
      <c r="N54" s="29"/>
      <c r="O54" s="29"/>
    </row>
    <row r="55" spans="1:15" ht="15.75">
      <c r="A55" s="29"/>
      <c r="B55" s="44">
        <v>159923</v>
      </c>
      <c r="C55" s="44"/>
      <c r="D55" s="49"/>
      <c r="E55" s="44"/>
      <c r="F55" s="44">
        <v>7336</v>
      </c>
      <c r="G55" s="44">
        <v>2909</v>
      </c>
      <c r="H55" s="44">
        <v>23150</v>
      </c>
      <c r="I55" s="44"/>
      <c r="J55" s="43"/>
      <c r="K55" s="43"/>
      <c r="L55" s="29"/>
      <c r="M55" s="41"/>
      <c r="N55" s="29"/>
      <c r="O55" s="29"/>
    </row>
    <row r="56" spans="1:15" ht="15.75">
      <c r="A56" s="2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29"/>
      <c r="M56" s="41"/>
      <c r="N56" s="29"/>
      <c r="O56" s="29"/>
    </row>
    <row r="57" spans="1:15" ht="15.75">
      <c r="A57" s="67" t="s">
        <v>27</v>
      </c>
      <c r="B57" s="60" t="s">
        <v>58</v>
      </c>
      <c r="C57" s="60" t="s">
        <v>169</v>
      </c>
      <c r="D57" s="60" t="s">
        <v>58</v>
      </c>
      <c r="E57" s="60" t="s">
        <v>169</v>
      </c>
      <c r="F57" s="60" t="s">
        <v>58</v>
      </c>
      <c r="G57" s="60" t="s">
        <v>58</v>
      </c>
      <c r="H57" s="60" t="s">
        <v>169</v>
      </c>
      <c r="I57" s="60"/>
      <c r="J57" s="60"/>
      <c r="K57" s="62">
        <f>9602+29+91</f>
        <v>9722</v>
      </c>
      <c r="L57" s="63" t="s">
        <v>71</v>
      </c>
      <c r="M57" s="41">
        <f>SUM(B57:K58)</f>
        <v>261321</v>
      </c>
      <c r="N57" s="29"/>
      <c r="O57" s="29"/>
    </row>
    <row r="58" spans="1:15" ht="15.75">
      <c r="A58" s="64"/>
      <c r="B58" s="61">
        <v>126368</v>
      </c>
      <c r="C58" s="61">
        <v>96345</v>
      </c>
      <c r="D58" s="62">
        <v>7726</v>
      </c>
      <c r="E58" s="61">
        <v>14484</v>
      </c>
      <c r="F58" s="61">
        <v>3929</v>
      </c>
      <c r="G58" s="61">
        <v>1541</v>
      </c>
      <c r="H58" s="61">
        <v>1206</v>
      </c>
      <c r="I58" s="61"/>
      <c r="J58" s="65"/>
      <c r="K58" s="62"/>
      <c r="L58" s="64"/>
      <c r="M58" s="41"/>
      <c r="N58" s="29"/>
      <c r="O58" s="29"/>
    </row>
    <row r="59" spans="1:15" ht="15.75">
      <c r="A59" s="2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29"/>
      <c r="M59" s="41"/>
      <c r="N59" s="29"/>
      <c r="O59" s="29"/>
    </row>
    <row r="60" spans="1:15" ht="15.75">
      <c r="A60" s="32" t="s">
        <v>29</v>
      </c>
      <c r="B60" s="46" t="s">
        <v>170</v>
      </c>
      <c r="C60" s="46" t="s">
        <v>111</v>
      </c>
      <c r="D60" s="46" t="s">
        <v>111</v>
      </c>
      <c r="E60" s="46" t="s">
        <v>111</v>
      </c>
      <c r="F60" s="46" t="s">
        <v>170</v>
      </c>
      <c r="G60" s="46" t="s">
        <v>170</v>
      </c>
      <c r="H60" s="46" t="s">
        <v>111</v>
      </c>
      <c r="I60" s="46" t="s">
        <v>171</v>
      </c>
      <c r="J60" s="46" t="s">
        <v>172</v>
      </c>
      <c r="K60" s="43">
        <f>5472+112+92</f>
        <v>5676</v>
      </c>
      <c r="L60" s="42" t="s">
        <v>173</v>
      </c>
      <c r="M60" s="41">
        <f>SUM(B60:K61)</f>
        <v>293570</v>
      </c>
      <c r="N60" s="29"/>
      <c r="O60" s="29"/>
    </row>
    <row r="61" spans="1:15" ht="15.75">
      <c r="A61" s="29"/>
      <c r="B61" s="44">
        <v>135582</v>
      </c>
      <c r="C61" s="44">
        <v>112304</v>
      </c>
      <c r="D61" s="43">
        <v>3009</v>
      </c>
      <c r="E61" s="44">
        <v>16906</v>
      </c>
      <c r="F61" s="44">
        <v>9237</v>
      </c>
      <c r="G61" s="44">
        <v>3054</v>
      </c>
      <c r="H61" s="44">
        <v>654</v>
      </c>
      <c r="I61" s="44">
        <v>4313</v>
      </c>
      <c r="J61" s="44">
        <v>2835</v>
      </c>
      <c r="K61" s="43"/>
      <c r="L61" s="29"/>
      <c r="M61" s="41"/>
      <c r="N61" s="29"/>
      <c r="O61" s="29"/>
    </row>
    <row r="62" spans="1:15" ht="15.75">
      <c r="A62" s="2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29"/>
      <c r="M62" s="41"/>
      <c r="N62" s="29"/>
      <c r="O62" s="29"/>
    </row>
    <row r="63" spans="1:15" ht="15.75">
      <c r="A63" s="67" t="s">
        <v>30</v>
      </c>
      <c r="B63" s="60" t="s">
        <v>52</v>
      </c>
      <c r="C63" s="60" t="s">
        <v>113</v>
      </c>
      <c r="D63" s="60"/>
      <c r="E63" s="60"/>
      <c r="F63" s="60" t="s">
        <v>52</v>
      </c>
      <c r="G63" s="60" t="s">
        <v>52</v>
      </c>
      <c r="H63" s="60" t="s">
        <v>52</v>
      </c>
      <c r="I63" s="60"/>
      <c r="J63" s="61"/>
      <c r="K63" s="62">
        <f>10960+92+145</f>
        <v>11197</v>
      </c>
      <c r="L63" s="63" t="s">
        <v>53</v>
      </c>
      <c r="M63" s="41">
        <f>SUM(B63:K64)</f>
        <v>277066</v>
      </c>
      <c r="N63" s="29"/>
      <c r="O63" s="29"/>
    </row>
    <row r="64" spans="1:15" ht="15.75">
      <c r="A64" s="64"/>
      <c r="B64" s="62">
        <v>161330</v>
      </c>
      <c r="C64" s="61">
        <v>89058</v>
      </c>
      <c r="D64" s="62"/>
      <c r="E64" s="62"/>
      <c r="F64" s="62">
        <v>10129</v>
      </c>
      <c r="G64" s="62">
        <v>3712</v>
      </c>
      <c r="H64" s="62">
        <v>1640</v>
      </c>
      <c r="I64" s="62"/>
      <c r="J64" s="62"/>
      <c r="K64" s="62"/>
      <c r="L64" s="64"/>
      <c r="M64" s="41"/>
      <c r="N64" s="29"/>
      <c r="O64" s="29"/>
    </row>
    <row r="65" spans="1:15" ht="15.75">
      <c r="A65" s="2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29"/>
      <c r="M65" s="41"/>
      <c r="N65" s="29"/>
      <c r="O65" s="29"/>
    </row>
    <row r="66" spans="1:15" ht="15.75">
      <c r="A66" s="32" t="s">
        <v>31</v>
      </c>
      <c r="B66" s="46" t="s">
        <v>174</v>
      </c>
      <c r="C66" s="46" t="s">
        <v>80</v>
      </c>
      <c r="D66" s="46" t="s">
        <v>80</v>
      </c>
      <c r="E66" s="46" t="s">
        <v>80</v>
      </c>
      <c r="F66" s="46" t="s">
        <v>174</v>
      </c>
      <c r="G66" s="46" t="s">
        <v>174</v>
      </c>
      <c r="H66" s="46" t="s">
        <v>80</v>
      </c>
      <c r="I66" s="46" t="s">
        <v>175</v>
      </c>
      <c r="J66" s="44"/>
      <c r="K66" s="43">
        <f>3806+52+58</f>
        <v>3916</v>
      </c>
      <c r="L66" s="42" t="s">
        <v>81</v>
      </c>
      <c r="M66" s="41">
        <f>SUM(B66:K67)</f>
        <v>239125</v>
      </c>
      <c r="N66" s="29"/>
      <c r="O66" s="29"/>
    </row>
    <row r="67" spans="1:15" ht="15.75">
      <c r="A67" s="29"/>
      <c r="B67" s="43">
        <v>93394</v>
      </c>
      <c r="C67" s="44">
        <v>116433</v>
      </c>
      <c r="D67" s="44">
        <v>3369</v>
      </c>
      <c r="E67" s="43">
        <v>11398</v>
      </c>
      <c r="F67" s="43">
        <v>4425</v>
      </c>
      <c r="G67" s="43">
        <v>1972</v>
      </c>
      <c r="H67" s="43">
        <v>781</v>
      </c>
      <c r="I67" s="43">
        <v>3437</v>
      </c>
      <c r="J67" s="43"/>
      <c r="K67" s="43"/>
      <c r="L67" s="29"/>
      <c r="M67" s="41"/>
      <c r="N67" s="29"/>
      <c r="O67" s="29"/>
    </row>
    <row r="68" spans="1:15" ht="15.75">
      <c r="A68" s="2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29"/>
      <c r="M68" s="41"/>
      <c r="N68" s="29"/>
      <c r="O68" s="29"/>
    </row>
    <row r="69" spans="1:15" ht="15.75">
      <c r="A69" s="67" t="s">
        <v>32</v>
      </c>
      <c r="B69" s="60" t="s">
        <v>176</v>
      </c>
      <c r="C69" s="60" t="s">
        <v>116</v>
      </c>
      <c r="D69" s="60" t="s">
        <v>176</v>
      </c>
      <c r="E69" s="61" t="s">
        <v>116</v>
      </c>
      <c r="F69" s="61" t="s">
        <v>176</v>
      </c>
      <c r="G69" s="61" t="s">
        <v>176</v>
      </c>
      <c r="H69" s="61" t="s">
        <v>116</v>
      </c>
      <c r="I69" s="61"/>
      <c r="J69" s="61"/>
      <c r="K69" s="62">
        <f>3812+76+255</f>
        <v>4143</v>
      </c>
      <c r="L69" s="63" t="s">
        <v>118</v>
      </c>
      <c r="M69" s="41">
        <f>SUM(B69:K70)</f>
        <v>255100</v>
      </c>
      <c r="N69" s="29"/>
      <c r="O69" s="29"/>
    </row>
    <row r="70" spans="1:15" ht="15.75">
      <c r="A70" s="64"/>
      <c r="B70" s="62">
        <v>116001</v>
      </c>
      <c r="C70" s="61">
        <v>110125</v>
      </c>
      <c r="D70" s="62">
        <v>5673</v>
      </c>
      <c r="E70" s="62">
        <v>12061</v>
      </c>
      <c r="F70" s="62">
        <v>4651</v>
      </c>
      <c r="G70" s="62">
        <v>1390</v>
      </c>
      <c r="H70" s="62">
        <v>1056</v>
      </c>
      <c r="I70" s="62"/>
      <c r="J70" s="61"/>
      <c r="K70" s="62"/>
      <c r="L70" s="64"/>
      <c r="M70" s="41"/>
      <c r="N70" s="29"/>
      <c r="O70" s="29"/>
    </row>
    <row r="71" spans="1:15" ht="15.75">
      <c r="A71" s="2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29"/>
      <c r="M71" s="41"/>
      <c r="N71" s="29"/>
      <c r="O71" s="29"/>
    </row>
    <row r="72" spans="1:15" ht="15.75">
      <c r="A72" s="32" t="s">
        <v>33</v>
      </c>
      <c r="B72" s="46" t="s">
        <v>177</v>
      </c>
      <c r="C72" s="46" t="s">
        <v>61</v>
      </c>
      <c r="D72" s="46" t="s">
        <v>61</v>
      </c>
      <c r="E72" s="44" t="s">
        <v>61</v>
      </c>
      <c r="F72" s="44" t="s">
        <v>177</v>
      </c>
      <c r="G72" s="44" t="s">
        <v>177</v>
      </c>
      <c r="H72" s="44"/>
      <c r="I72" s="44"/>
      <c r="J72" s="44"/>
      <c r="K72" s="43">
        <f>5409+116+119</f>
        <v>5644</v>
      </c>
      <c r="L72" s="42" t="s">
        <v>62</v>
      </c>
      <c r="M72" s="41">
        <f>SUM(B72:K73)</f>
        <v>245899</v>
      </c>
      <c r="N72" s="29"/>
      <c r="O72" s="29"/>
    </row>
    <row r="73" spans="1:15" ht="15.75">
      <c r="A73" s="29"/>
      <c r="B73" s="43">
        <v>100914</v>
      </c>
      <c r="C73" s="44">
        <v>114722</v>
      </c>
      <c r="D73" s="43">
        <v>3327</v>
      </c>
      <c r="E73" s="43">
        <v>12274</v>
      </c>
      <c r="F73" s="43">
        <v>6464</v>
      </c>
      <c r="G73" s="43">
        <v>2554</v>
      </c>
      <c r="H73" s="43"/>
      <c r="I73" s="43"/>
      <c r="J73" s="44"/>
      <c r="K73" s="43"/>
      <c r="L73" s="29"/>
      <c r="M73" s="41"/>
      <c r="N73" s="29"/>
      <c r="O73" s="29"/>
    </row>
    <row r="74" spans="1:15" ht="15.75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2"/>
      <c r="L74" s="52"/>
      <c r="M74" s="41"/>
      <c r="N74" s="29"/>
      <c r="O74" s="29"/>
    </row>
    <row r="75" spans="1:16" ht="15.75">
      <c r="A75" s="67" t="s">
        <v>34</v>
      </c>
      <c r="B75" s="60" t="s">
        <v>178</v>
      </c>
      <c r="C75" s="60" t="s">
        <v>82</v>
      </c>
      <c r="D75" s="60" t="s">
        <v>82</v>
      </c>
      <c r="E75" s="61" t="s">
        <v>82</v>
      </c>
      <c r="F75" s="61" t="s">
        <v>178</v>
      </c>
      <c r="G75" s="61" t="s">
        <v>178</v>
      </c>
      <c r="H75" s="61" t="s">
        <v>82</v>
      </c>
      <c r="I75" s="61"/>
      <c r="J75" s="61"/>
      <c r="K75" s="62">
        <f>4641+38+331</f>
        <v>5010</v>
      </c>
      <c r="L75" s="63" t="s">
        <v>121</v>
      </c>
      <c r="M75" s="41">
        <f>SUM(B75:K76)</f>
        <v>265156</v>
      </c>
      <c r="N75" s="29"/>
      <c r="O75" s="29"/>
      <c r="P75"/>
    </row>
    <row r="76" spans="1:16" ht="15.75">
      <c r="A76" s="64"/>
      <c r="B76" s="62">
        <v>115902</v>
      </c>
      <c r="C76" s="61">
        <v>113538</v>
      </c>
      <c r="D76" s="61">
        <v>5454</v>
      </c>
      <c r="E76" s="62">
        <v>16972</v>
      </c>
      <c r="F76" s="62">
        <v>4784</v>
      </c>
      <c r="G76" s="62">
        <v>2540</v>
      </c>
      <c r="H76" s="62">
        <v>956</v>
      </c>
      <c r="I76" s="62"/>
      <c r="J76" s="62"/>
      <c r="K76" s="62"/>
      <c r="L76" s="64"/>
      <c r="M76" s="41"/>
      <c r="N76" s="29"/>
      <c r="O76" s="29"/>
      <c r="P76"/>
    </row>
    <row r="77" spans="1:16" ht="15.75">
      <c r="A77" s="2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29"/>
      <c r="M77" s="41"/>
      <c r="N77" s="29"/>
      <c r="O77" s="29"/>
      <c r="P77"/>
    </row>
    <row r="78" spans="1:16" ht="15.75">
      <c r="A78" s="32" t="s">
        <v>35</v>
      </c>
      <c r="B78" s="44" t="s">
        <v>179</v>
      </c>
      <c r="C78" s="46" t="s">
        <v>180</v>
      </c>
      <c r="D78" s="46" t="s">
        <v>179</v>
      </c>
      <c r="E78" s="46" t="s">
        <v>180</v>
      </c>
      <c r="F78" s="46" t="s">
        <v>179</v>
      </c>
      <c r="G78" s="46" t="s">
        <v>179</v>
      </c>
      <c r="H78" s="46" t="s">
        <v>180</v>
      </c>
      <c r="I78" s="46"/>
      <c r="J78" s="44"/>
      <c r="K78" s="43">
        <f>5389+132+140</f>
        <v>5661</v>
      </c>
      <c r="L78" s="42" t="s">
        <v>181</v>
      </c>
      <c r="M78" s="41">
        <f>SUM(B78:K79)</f>
        <v>275641</v>
      </c>
      <c r="N78" s="29"/>
      <c r="O78" s="29"/>
      <c r="P78"/>
    </row>
    <row r="79" spans="1:16" ht="15.75">
      <c r="A79" s="29"/>
      <c r="B79" s="43">
        <v>147979</v>
      </c>
      <c r="C79" s="44">
        <v>91342</v>
      </c>
      <c r="D79" s="44">
        <v>4585</v>
      </c>
      <c r="E79" s="43">
        <v>17781</v>
      </c>
      <c r="F79" s="43">
        <v>4575</v>
      </c>
      <c r="G79" s="43">
        <v>2105</v>
      </c>
      <c r="H79" s="43">
        <v>1613</v>
      </c>
      <c r="I79" s="43"/>
      <c r="J79" s="44"/>
      <c r="K79" s="43"/>
      <c r="L79" s="29"/>
      <c r="M79" s="41"/>
      <c r="N79" s="29"/>
      <c r="O79" s="29"/>
      <c r="P79"/>
    </row>
    <row r="80" spans="1:16" ht="15.75">
      <c r="A80" s="2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29"/>
      <c r="M80" s="41"/>
      <c r="N80" s="29"/>
      <c r="O80" s="29"/>
      <c r="P80"/>
    </row>
    <row r="81" spans="1:16" ht="15.75">
      <c r="A81" s="67" t="s">
        <v>36</v>
      </c>
      <c r="B81" s="60" t="s">
        <v>47</v>
      </c>
      <c r="C81" s="60" t="s">
        <v>182</v>
      </c>
      <c r="D81" s="60"/>
      <c r="E81" s="61"/>
      <c r="F81" s="61" t="s">
        <v>47</v>
      </c>
      <c r="G81" s="61" t="s">
        <v>47</v>
      </c>
      <c r="H81" s="61"/>
      <c r="I81" s="61"/>
      <c r="J81" s="61"/>
      <c r="K81" s="62">
        <f>11708+9</f>
        <v>11717</v>
      </c>
      <c r="L81" s="63" t="s">
        <v>54</v>
      </c>
      <c r="M81" s="41">
        <f>SUM(B81:K82)</f>
        <v>242371</v>
      </c>
      <c r="N81" s="29"/>
      <c r="O81" s="29"/>
      <c r="P81"/>
    </row>
    <row r="82" spans="1:16" ht="15.75">
      <c r="A82" s="64"/>
      <c r="B82" s="62">
        <v>156968</v>
      </c>
      <c r="C82" s="61">
        <v>61488</v>
      </c>
      <c r="D82" s="61"/>
      <c r="E82" s="62"/>
      <c r="F82" s="62">
        <v>8929</v>
      </c>
      <c r="G82" s="62">
        <v>3269</v>
      </c>
      <c r="H82" s="62"/>
      <c r="I82" s="62"/>
      <c r="J82" s="61"/>
      <c r="K82" s="62"/>
      <c r="L82" s="64"/>
      <c r="M82" s="41"/>
      <c r="N82" s="29"/>
      <c r="O82" s="29"/>
      <c r="P82"/>
    </row>
    <row r="83" spans="1:16" ht="15.75">
      <c r="A83" s="2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29"/>
      <c r="M83" s="41"/>
      <c r="N83" s="29"/>
      <c r="O83" s="29"/>
      <c r="P83"/>
    </row>
    <row r="84" spans="1:16" ht="15.75">
      <c r="A84" s="32" t="s">
        <v>37</v>
      </c>
      <c r="B84" s="46" t="s">
        <v>183</v>
      </c>
      <c r="C84" s="46" t="s">
        <v>72</v>
      </c>
      <c r="D84" s="46" t="s">
        <v>72</v>
      </c>
      <c r="E84" s="44" t="s">
        <v>72</v>
      </c>
      <c r="F84" s="44" t="s">
        <v>183</v>
      </c>
      <c r="G84" s="44" t="s">
        <v>183</v>
      </c>
      <c r="H84" s="44" t="s">
        <v>184</v>
      </c>
      <c r="I84" s="44"/>
      <c r="J84" s="46"/>
      <c r="K84" s="43">
        <f>7760+35+122</f>
        <v>7917</v>
      </c>
      <c r="L84" s="42" t="s">
        <v>73</v>
      </c>
      <c r="M84" s="41">
        <f>SUM(B84:K85)</f>
        <v>293095</v>
      </c>
      <c r="N84" s="29"/>
      <c r="O84" s="29"/>
      <c r="P84"/>
    </row>
    <row r="85" spans="1:16" ht="15.75">
      <c r="A85" s="32"/>
      <c r="B85" s="43">
        <v>128167</v>
      </c>
      <c r="C85" s="44">
        <v>114506</v>
      </c>
      <c r="D85" s="44">
        <v>2087</v>
      </c>
      <c r="E85" s="43">
        <v>23553</v>
      </c>
      <c r="F85" s="43">
        <v>8090</v>
      </c>
      <c r="G85" s="43">
        <v>2802</v>
      </c>
      <c r="H85" s="43">
        <v>5973</v>
      </c>
      <c r="I85" s="43"/>
      <c r="J85" s="44"/>
      <c r="K85" s="43"/>
      <c r="L85" s="38"/>
      <c r="M85" s="41"/>
      <c r="N85" s="29"/>
      <c r="O85" s="29"/>
      <c r="P85"/>
    </row>
    <row r="86" spans="1:16" ht="15.75">
      <c r="A86" s="32"/>
      <c r="B86" s="43"/>
      <c r="C86" s="44"/>
      <c r="D86" s="44"/>
      <c r="E86" s="43"/>
      <c r="F86" s="43"/>
      <c r="G86" s="43"/>
      <c r="H86" s="43"/>
      <c r="I86" s="43"/>
      <c r="J86" s="44"/>
      <c r="K86" s="43"/>
      <c r="L86" s="38"/>
      <c r="M86" s="41"/>
      <c r="N86" s="29"/>
      <c r="O86" s="29"/>
      <c r="P86"/>
    </row>
    <row r="87" spans="1:16" ht="17.25">
      <c r="A87" s="32" t="s">
        <v>673</v>
      </c>
      <c r="B87" s="44" t="s">
        <v>183</v>
      </c>
      <c r="C87" s="44" t="s">
        <v>606</v>
      </c>
      <c r="D87" s="44" t="s">
        <v>606</v>
      </c>
      <c r="E87" s="44"/>
      <c r="F87" s="44" t="s">
        <v>183</v>
      </c>
      <c r="G87" s="44"/>
      <c r="H87" s="44"/>
      <c r="I87" s="44" t="s">
        <v>675</v>
      </c>
      <c r="J87" s="44" t="s">
        <v>676</v>
      </c>
      <c r="K87" s="95">
        <v>3372</v>
      </c>
      <c r="L87" s="42" t="s">
        <v>677</v>
      </c>
      <c r="M87" s="40">
        <f>SUM(B87:K88)</f>
        <v>160000</v>
      </c>
      <c r="N87" s="48"/>
      <c r="O87" s="48"/>
      <c r="P87"/>
    </row>
    <row r="88" spans="1:16" ht="15.75">
      <c r="A88" s="32"/>
      <c r="B88" s="94">
        <v>68684</v>
      </c>
      <c r="C88" s="94">
        <v>74944</v>
      </c>
      <c r="D88" s="94">
        <v>6141</v>
      </c>
      <c r="E88" s="43"/>
      <c r="F88" s="94">
        <v>4314</v>
      </c>
      <c r="G88" s="43"/>
      <c r="H88" s="43"/>
      <c r="I88" s="94">
        <v>1045</v>
      </c>
      <c r="J88" s="94">
        <v>1500</v>
      </c>
      <c r="K88" s="43"/>
      <c r="L88" s="38"/>
      <c r="M88" s="41"/>
      <c r="N88" s="29"/>
      <c r="O88" s="29"/>
      <c r="P88"/>
    </row>
    <row r="89" spans="1:16" ht="15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3"/>
      <c r="M89" s="41"/>
      <c r="N89" s="29"/>
      <c r="O89" s="29"/>
      <c r="P89"/>
    </row>
    <row r="90" spans="1:16" ht="15.75">
      <c r="A90" s="55" t="s">
        <v>39</v>
      </c>
      <c r="B90" s="47"/>
      <c r="C90" s="47"/>
      <c r="D90" s="47"/>
      <c r="E90" s="47"/>
      <c r="F90" s="47"/>
      <c r="G90" s="47"/>
      <c r="H90" s="47"/>
      <c r="I90" s="47"/>
      <c r="J90" s="43"/>
      <c r="K90" s="43"/>
      <c r="L90" s="29"/>
      <c r="M90" s="41"/>
      <c r="N90" s="29"/>
      <c r="O90" s="29"/>
      <c r="P90"/>
    </row>
    <row r="91" spans="1:16" ht="15.75">
      <c r="A91" s="45" t="s">
        <v>185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29"/>
      <c r="M91" s="41"/>
      <c r="N91" s="29"/>
      <c r="O91" s="29"/>
      <c r="P91"/>
    </row>
    <row r="92" spans="1:16" ht="15.75">
      <c r="A92" s="45" t="s">
        <v>679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29"/>
      <c r="M92" s="41"/>
      <c r="N92" s="29"/>
      <c r="O92" s="29"/>
      <c r="P92"/>
    </row>
    <row r="93" spans="1:16" ht="15.75">
      <c r="A93" s="45" t="s">
        <v>124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29"/>
      <c r="M93" s="41"/>
      <c r="N93" s="29"/>
      <c r="O93" s="29"/>
      <c r="P93"/>
    </row>
    <row r="94" spans="1:16" ht="15.75">
      <c r="A94" s="45" t="s">
        <v>674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29"/>
      <c r="M94" s="41"/>
      <c r="N94" s="29"/>
      <c r="O94" s="29"/>
      <c r="P94"/>
    </row>
    <row r="95" spans="1:16" ht="15.75">
      <c r="A95" s="29"/>
      <c r="B95" s="47"/>
      <c r="C95" s="47"/>
      <c r="D95" s="47"/>
      <c r="E95" s="43"/>
      <c r="F95" s="43"/>
      <c r="G95" s="43"/>
      <c r="H95" s="43"/>
      <c r="I95" s="43"/>
      <c r="J95" s="43"/>
      <c r="K95" s="43"/>
      <c r="L95" s="29"/>
      <c r="M95" s="41"/>
      <c r="N95" s="29"/>
      <c r="O95" s="29"/>
      <c r="P95"/>
    </row>
    <row r="96" spans="1:16" ht="15.75">
      <c r="A96" s="96" t="s">
        <v>678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29"/>
      <c r="M96" s="41"/>
      <c r="N96" s="29"/>
      <c r="O96" s="29"/>
      <c r="P96"/>
    </row>
    <row r="97" spans="1:16" ht="15.75">
      <c r="A97" s="2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29"/>
      <c r="M97" s="41"/>
      <c r="N97" s="29"/>
      <c r="O97" s="29"/>
      <c r="P97"/>
    </row>
    <row r="98" spans="1:16" ht="15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/>
    </row>
    <row r="99" spans="1:16" ht="15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/>
    </row>
    <row r="100" spans="1:16" ht="15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/>
    </row>
    <row r="101" spans="1:16" ht="15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/>
    </row>
    <row r="102" spans="1:16" ht="15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5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2"/>
      <c r="O108" s="2"/>
    </row>
    <row r="109" spans="1:1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2"/>
      <c r="O109" s="2"/>
    </row>
    <row r="110" spans="1:1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  <c r="N110" s="2"/>
      <c r="O110" s="2"/>
    </row>
    <row r="111" spans="1:1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  <c r="N111" s="2"/>
      <c r="O111" s="2"/>
    </row>
    <row r="112" spans="1:1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2"/>
      <c r="O112" s="2"/>
    </row>
    <row r="113" spans="1:1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2"/>
      <c r="O113" s="2"/>
    </row>
    <row r="114" spans="1:1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2"/>
      <c r="O114" s="2"/>
    </row>
    <row r="115" spans="1:1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2"/>
      <c r="O115" s="2"/>
    </row>
    <row r="116" spans="1:15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2"/>
      <c r="O116" s="2"/>
    </row>
    <row r="117" spans="1:15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2"/>
      <c r="O117" s="2"/>
    </row>
    <row r="118" spans="1:15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2"/>
      <c r="O118" s="2"/>
    </row>
    <row r="119" spans="1:15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  <c r="N119" s="2"/>
      <c r="O119" s="2"/>
    </row>
    <row r="120" spans="1:15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2"/>
      <c r="O120" s="2"/>
    </row>
    <row r="121" spans="1:15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</sheetData>
  <sheetProtection/>
  <hyperlinks>
    <hyperlink ref="A96" r:id="rId1" display="SOURCE: New York State Board of Elections; www.elections.ny.gov (last viewed November 30, 2020)."/>
  </hyperlinks>
  <printOptions/>
  <pageMargins left="0.5" right="0.5" top="0.75" bottom="0.75" header="0.5" footer="0.5"/>
  <pageSetup fitToHeight="4" fitToWidth="1" horizontalDpi="600" verticalDpi="600" orientation="landscape" scale="53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12" width="15.77734375" style="0" customWidth="1"/>
    <col min="13" max="13" width="25.77734375" style="0" customWidth="1"/>
  </cols>
  <sheetData>
    <row r="1" spans="1:16" ht="20.25">
      <c r="A1" s="57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29"/>
      <c r="L1" s="29"/>
      <c r="M1" s="29"/>
      <c r="N1" s="29"/>
      <c r="O1" s="29"/>
      <c r="P1" s="29"/>
    </row>
    <row r="2" spans="1:16" ht="20.25">
      <c r="A2" s="58" t="s">
        <v>598</v>
      </c>
      <c r="B2" s="32"/>
      <c r="C2" s="32"/>
      <c r="D2" s="32"/>
      <c r="E2" s="32"/>
      <c r="F2" s="32"/>
      <c r="G2" s="32"/>
      <c r="H2" s="32"/>
      <c r="I2" s="32"/>
      <c r="J2" s="32"/>
      <c r="K2" s="29"/>
      <c r="L2" s="29"/>
      <c r="M2" s="29"/>
      <c r="N2" s="29"/>
      <c r="O2" s="29"/>
      <c r="P2" s="29"/>
    </row>
    <row r="3" spans="1:16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29.25">
      <c r="A4" s="33" t="s">
        <v>136</v>
      </c>
      <c r="B4" s="34" t="s">
        <v>45</v>
      </c>
      <c r="C4" s="34" t="s">
        <v>1</v>
      </c>
      <c r="D4" s="34" t="s">
        <v>440</v>
      </c>
      <c r="E4" s="34" t="s">
        <v>441</v>
      </c>
      <c r="F4" s="34" t="s">
        <v>481</v>
      </c>
      <c r="G4" s="34" t="s">
        <v>482</v>
      </c>
      <c r="H4" s="34" t="s">
        <v>148</v>
      </c>
      <c r="I4" s="34" t="s">
        <v>352</v>
      </c>
      <c r="J4" s="36" t="s">
        <v>601</v>
      </c>
      <c r="K4" s="34" t="s">
        <v>137</v>
      </c>
      <c r="L4" s="37" t="s">
        <v>135</v>
      </c>
      <c r="M4" s="34" t="s">
        <v>2</v>
      </c>
      <c r="N4" s="29"/>
      <c r="O4" s="29"/>
      <c r="P4" s="29"/>
    </row>
    <row r="5" spans="1:16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.75">
      <c r="A6" s="38" t="s">
        <v>3</v>
      </c>
      <c r="B6" s="39" t="s">
        <v>534</v>
      </c>
      <c r="C6" s="39" t="s">
        <v>483</v>
      </c>
      <c r="D6" s="39" t="s">
        <v>483</v>
      </c>
      <c r="E6" s="39" t="s">
        <v>483</v>
      </c>
      <c r="F6" s="39"/>
      <c r="G6" s="39" t="s">
        <v>483</v>
      </c>
      <c r="H6" s="39" t="s">
        <v>599</v>
      </c>
      <c r="I6" s="39"/>
      <c r="J6" s="39" t="s">
        <v>600</v>
      </c>
      <c r="K6" s="40"/>
      <c r="L6" s="41">
        <v>29574</v>
      </c>
      <c r="M6" s="42" t="s">
        <v>535</v>
      </c>
      <c r="N6" s="29"/>
      <c r="O6" s="29"/>
      <c r="P6" s="29"/>
    </row>
    <row r="7" spans="1:16" ht="15.75">
      <c r="A7" s="29"/>
      <c r="B7" s="41">
        <v>97299</v>
      </c>
      <c r="C7" s="41">
        <v>111003</v>
      </c>
      <c r="D7" s="41">
        <v>7569</v>
      </c>
      <c r="E7" s="41">
        <v>5702</v>
      </c>
      <c r="F7" s="41"/>
      <c r="G7" s="41">
        <v>8746</v>
      </c>
      <c r="H7" s="41">
        <v>2967</v>
      </c>
      <c r="I7" s="41"/>
      <c r="J7" s="41">
        <v>6318</v>
      </c>
      <c r="K7" s="41"/>
      <c r="L7" s="41"/>
      <c r="M7" s="38"/>
      <c r="N7" s="29"/>
      <c r="O7" s="29"/>
      <c r="P7" s="29"/>
    </row>
    <row r="8" spans="1:16" ht="15.75">
      <c r="A8" s="29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29"/>
      <c r="N8" s="29"/>
      <c r="O8" s="29"/>
      <c r="P8" s="29"/>
    </row>
    <row r="9" spans="1:16" ht="15.75">
      <c r="A9" s="66" t="s">
        <v>4</v>
      </c>
      <c r="B9" s="60" t="s">
        <v>196</v>
      </c>
      <c r="C9" s="60" t="s">
        <v>152</v>
      </c>
      <c r="D9" s="60" t="s">
        <v>536</v>
      </c>
      <c r="E9" s="61" t="s">
        <v>194</v>
      </c>
      <c r="F9" s="60"/>
      <c r="G9" s="60" t="s">
        <v>430</v>
      </c>
      <c r="H9" s="60" t="s">
        <v>194</v>
      </c>
      <c r="I9" s="60"/>
      <c r="J9" s="60" t="s">
        <v>194</v>
      </c>
      <c r="K9" s="60"/>
      <c r="L9" s="62">
        <v>37596</v>
      </c>
      <c r="M9" s="63" t="s">
        <v>198</v>
      </c>
      <c r="N9" s="29"/>
      <c r="O9" s="29"/>
      <c r="P9" s="29"/>
    </row>
    <row r="10" spans="1:16" ht="15.75">
      <c r="A10" s="64"/>
      <c r="B10" s="61">
        <v>90438</v>
      </c>
      <c r="C10" s="61">
        <v>65880</v>
      </c>
      <c r="D10" s="61">
        <v>10824</v>
      </c>
      <c r="E10" s="61">
        <v>7595</v>
      </c>
      <c r="F10" s="62"/>
      <c r="G10" s="61">
        <v>11224</v>
      </c>
      <c r="H10" s="61">
        <v>1404</v>
      </c>
      <c r="I10" s="61"/>
      <c r="J10" s="61">
        <v>1267</v>
      </c>
      <c r="K10" s="65"/>
      <c r="L10" s="62"/>
      <c r="M10" s="64"/>
      <c r="N10" s="29"/>
      <c r="O10" s="29"/>
      <c r="P10" s="29"/>
    </row>
    <row r="11" spans="1:16" ht="15.75">
      <c r="A11" s="2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29"/>
      <c r="N11" s="29"/>
      <c r="O11" s="29"/>
      <c r="P11" s="29"/>
    </row>
    <row r="12" spans="1:16" ht="15.75">
      <c r="A12" s="38" t="s">
        <v>5</v>
      </c>
      <c r="B12" s="39" t="s">
        <v>537</v>
      </c>
      <c r="C12" s="39" t="s">
        <v>297</v>
      </c>
      <c r="D12" s="39" t="s">
        <v>297</v>
      </c>
      <c r="E12" s="39" t="s">
        <v>297</v>
      </c>
      <c r="F12" s="39" t="s">
        <v>538</v>
      </c>
      <c r="G12" s="39" t="s">
        <v>40</v>
      </c>
      <c r="H12" s="39" t="s">
        <v>537</v>
      </c>
      <c r="I12" s="39"/>
      <c r="J12" s="39" t="s">
        <v>537</v>
      </c>
      <c r="K12" s="40"/>
      <c r="L12" s="41">
        <v>40049</v>
      </c>
      <c r="M12" s="42" t="s">
        <v>6</v>
      </c>
      <c r="N12" s="29"/>
      <c r="O12" s="29"/>
      <c r="P12" s="29"/>
    </row>
    <row r="13" spans="1:16" ht="15.75">
      <c r="A13" s="29"/>
      <c r="B13" s="40">
        <v>91948</v>
      </c>
      <c r="C13" s="40">
        <v>122820</v>
      </c>
      <c r="D13" s="40">
        <v>7158</v>
      </c>
      <c r="E13" s="40">
        <v>4477</v>
      </c>
      <c r="F13" s="40">
        <v>1515</v>
      </c>
      <c r="G13" s="40">
        <v>8671</v>
      </c>
      <c r="H13" s="40">
        <v>2260</v>
      </c>
      <c r="I13" s="40"/>
      <c r="J13" s="40">
        <v>1579</v>
      </c>
      <c r="K13" s="40"/>
      <c r="L13" s="41"/>
      <c r="M13" s="29"/>
      <c r="N13" s="29"/>
      <c r="O13" s="29"/>
      <c r="P13" s="29"/>
    </row>
    <row r="14" spans="1:16" ht="15.75">
      <c r="A14" s="29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29"/>
      <c r="N14" s="29"/>
      <c r="O14" s="29"/>
      <c r="P14" s="29"/>
    </row>
    <row r="15" spans="1:16" ht="15.75">
      <c r="A15" s="66" t="s">
        <v>7</v>
      </c>
      <c r="B15" s="60" t="s">
        <v>246</v>
      </c>
      <c r="C15" s="60" t="s">
        <v>539</v>
      </c>
      <c r="D15" s="60" t="s">
        <v>539</v>
      </c>
      <c r="E15" s="60" t="s">
        <v>246</v>
      </c>
      <c r="F15" s="60" t="s">
        <v>540</v>
      </c>
      <c r="G15" s="60" t="s">
        <v>539</v>
      </c>
      <c r="H15" s="60"/>
      <c r="I15" s="60"/>
      <c r="J15" s="60" t="s">
        <v>248</v>
      </c>
      <c r="K15" s="61"/>
      <c r="L15" s="62">
        <v>28204</v>
      </c>
      <c r="M15" s="63" t="s">
        <v>251</v>
      </c>
      <c r="N15" s="29"/>
      <c r="O15" s="29"/>
      <c r="P15" s="29"/>
    </row>
    <row r="16" spans="1:16" ht="15.75">
      <c r="A16" s="64"/>
      <c r="B16" s="61">
        <v>128688</v>
      </c>
      <c r="C16" s="61">
        <v>75650</v>
      </c>
      <c r="D16" s="61">
        <v>4996</v>
      </c>
      <c r="E16" s="61">
        <v>5191</v>
      </c>
      <c r="F16" s="61">
        <v>1222</v>
      </c>
      <c r="G16" s="61">
        <v>7184</v>
      </c>
      <c r="H16" s="61"/>
      <c r="I16" s="61"/>
      <c r="J16" s="61">
        <v>2824</v>
      </c>
      <c r="K16" s="61"/>
      <c r="L16" s="62"/>
      <c r="M16" s="64"/>
      <c r="N16" s="29"/>
      <c r="O16" s="29"/>
      <c r="P16" s="29"/>
    </row>
    <row r="17" spans="1:16" ht="15.75">
      <c r="A17" s="2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9"/>
      <c r="N17" s="29"/>
      <c r="O17" s="29"/>
      <c r="P17" s="29"/>
    </row>
    <row r="18" spans="1:16" ht="15.75">
      <c r="A18" s="38" t="s">
        <v>8</v>
      </c>
      <c r="B18" s="39" t="s">
        <v>298</v>
      </c>
      <c r="C18" s="39" t="s">
        <v>541</v>
      </c>
      <c r="D18" s="39" t="s">
        <v>541</v>
      </c>
      <c r="E18" s="39" t="s">
        <v>298</v>
      </c>
      <c r="F18" s="39" t="s">
        <v>488</v>
      </c>
      <c r="G18" s="39" t="s">
        <v>542</v>
      </c>
      <c r="H18" s="39"/>
      <c r="I18" s="39"/>
      <c r="J18" s="39" t="s">
        <v>300</v>
      </c>
      <c r="K18" s="40"/>
      <c r="L18" s="41">
        <v>42014</v>
      </c>
      <c r="M18" s="42" t="s">
        <v>302</v>
      </c>
      <c r="N18" s="29"/>
      <c r="O18" s="29"/>
      <c r="P18" s="29"/>
    </row>
    <row r="19" spans="1:16" ht="15.75">
      <c r="A19" s="29"/>
      <c r="B19" s="40">
        <v>127233</v>
      </c>
      <c r="C19" s="40">
        <v>56046</v>
      </c>
      <c r="D19" s="40">
        <v>5038</v>
      </c>
      <c r="E19" s="40">
        <v>4838</v>
      </c>
      <c r="F19" s="40">
        <v>2904</v>
      </c>
      <c r="G19" s="40">
        <v>3846</v>
      </c>
      <c r="H19" s="40"/>
      <c r="I19" s="40"/>
      <c r="J19" s="40">
        <v>2709</v>
      </c>
      <c r="K19" s="40"/>
      <c r="L19" s="41"/>
      <c r="M19" s="29"/>
      <c r="N19" s="29"/>
      <c r="O19" s="29"/>
      <c r="P19" s="29"/>
    </row>
    <row r="20" spans="1:16" ht="15.75">
      <c r="A20" s="2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9"/>
      <c r="N20" s="29"/>
      <c r="O20" s="29"/>
      <c r="P20" s="29"/>
    </row>
    <row r="21" spans="1:16" ht="15.75">
      <c r="A21" s="66" t="s">
        <v>9</v>
      </c>
      <c r="B21" s="60" t="s">
        <v>41</v>
      </c>
      <c r="C21" s="61"/>
      <c r="D21" s="61"/>
      <c r="E21" s="61"/>
      <c r="F21" s="61"/>
      <c r="G21" s="61"/>
      <c r="H21" s="61"/>
      <c r="I21" s="61"/>
      <c r="J21" s="61" t="s">
        <v>41</v>
      </c>
      <c r="K21" s="60"/>
      <c r="L21" s="62">
        <v>54804</v>
      </c>
      <c r="M21" s="63" t="s">
        <v>42</v>
      </c>
      <c r="N21" s="29"/>
      <c r="O21" s="29"/>
      <c r="P21" s="29"/>
    </row>
    <row r="22" spans="1:16" ht="15.75">
      <c r="A22" s="64"/>
      <c r="B22" s="61">
        <v>117194</v>
      </c>
      <c r="C22" s="61"/>
      <c r="D22" s="61"/>
      <c r="E22" s="61"/>
      <c r="F22" s="62"/>
      <c r="G22" s="62"/>
      <c r="H22" s="62"/>
      <c r="I22" s="62"/>
      <c r="J22" s="62">
        <v>3624</v>
      </c>
      <c r="K22" s="61"/>
      <c r="L22" s="62"/>
      <c r="M22" s="64"/>
      <c r="N22" s="29"/>
      <c r="O22" s="29"/>
      <c r="P22" s="29"/>
    </row>
    <row r="23" spans="1:16" ht="15.75">
      <c r="A23" s="2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29"/>
      <c r="N23" s="29"/>
      <c r="O23" s="29"/>
      <c r="P23" s="29"/>
    </row>
    <row r="24" spans="1:16" ht="15.75">
      <c r="A24" s="38" t="s">
        <v>10</v>
      </c>
      <c r="B24" s="39" t="s">
        <v>43</v>
      </c>
      <c r="C24" s="40" t="s">
        <v>543</v>
      </c>
      <c r="D24" s="40" t="s">
        <v>544</v>
      </c>
      <c r="E24" s="40"/>
      <c r="F24" s="41"/>
      <c r="G24" s="40" t="s">
        <v>545</v>
      </c>
      <c r="H24" s="40" t="s">
        <v>602</v>
      </c>
      <c r="I24" s="40"/>
      <c r="J24" s="40"/>
      <c r="K24" s="40"/>
      <c r="L24" s="41">
        <v>44273</v>
      </c>
      <c r="M24" s="42" t="s">
        <v>44</v>
      </c>
      <c r="N24" s="29"/>
      <c r="O24" s="29"/>
      <c r="P24" s="29"/>
    </row>
    <row r="25" spans="1:16" ht="15.75">
      <c r="A25" s="29"/>
      <c r="B25" s="40">
        <v>78207</v>
      </c>
      <c r="C25" s="40">
        <v>24592</v>
      </c>
      <c r="D25" s="40">
        <v>3131</v>
      </c>
      <c r="E25" s="40"/>
      <c r="F25" s="41"/>
      <c r="G25" s="41">
        <v>1172</v>
      </c>
      <c r="H25" s="41">
        <v>1999</v>
      </c>
      <c r="I25" s="41"/>
      <c r="J25" s="41"/>
      <c r="K25" s="41"/>
      <c r="L25" s="41"/>
      <c r="M25" s="29"/>
      <c r="N25" s="29"/>
      <c r="O25" s="29"/>
      <c r="P25" s="29"/>
    </row>
    <row r="26" spans="1:16" ht="15.75">
      <c r="A26" s="2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29"/>
      <c r="N26" s="29"/>
      <c r="O26" s="29"/>
      <c r="P26" s="29"/>
    </row>
    <row r="27" spans="1:16" ht="15.75">
      <c r="A27" s="66" t="s">
        <v>11</v>
      </c>
      <c r="B27" s="60" t="s">
        <v>305</v>
      </c>
      <c r="C27" s="61" t="s">
        <v>546</v>
      </c>
      <c r="D27" s="61" t="s">
        <v>547</v>
      </c>
      <c r="E27" s="60" t="s">
        <v>548</v>
      </c>
      <c r="F27" s="60" t="s">
        <v>491</v>
      </c>
      <c r="G27" s="61"/>
      <c r="H27" s="61" t="s">
        <v>523</v>
      </c>
      <c r="I27" s="61"/>
      <c r="J27" s="61" t="s">
        <v>56</v>
      </c>
      <c r="K27" s="61"/>
      <c r="L27" s="62">
        <v>42615</v>
      </c>
      <c r="M27" s="63" t="s">
        <v>12</v>
      </c>
      <c r="N27" s="29"/>
      <c r="O27" s="29"/>
      <c r="P27" s="29"/>
    </row>
    <row r="28" spans="1:16" ht="15.75">
      <c r="A28" s="64"/>
      <c r="B28" s="61">
        <v>139936</v>
      </c>
      <c r="C28" s="61">
        <v>27057</v>
      </c>
      <c r="D28" s="61">
        <v>1849</v>
      </c>
      <c r="E28" s="62">
        <v>1025</v>
      </c>
      <c r="F28" s="61">
        <v>3613</v>
      </c>
      <c r="G28" s="62"/>
      <c r="H28" s="62">
        <v>4765</v>
      </c>
      <c r="I28" s="62"/>
      <c r="J28" s="62">
        <v>6724</v>
      </c>
      <c r="K28" s="61"/>
      <c r="L28" s="62"/>
      <c r="M28" s="64"/>
      <c r="N28" s="29"/>
      <c r="O28" s="29"/>
      <c r="P28" s="29"/>
    </row>
    <row r="29" spans="1:16" ht="15.75">
      <c r="A29" s="2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29"/>
      <c r="N29" s="29"/>
      <c r="O29" s="29"/>
      <c r="P29" s="29"/>
    </row>
    <row r="30" spans="1:16" ht="15.75">
      <c r="A30" s="38" t="s">
        <v>13</v>
      </c>
      <c r="B30" s="39" t="s">
        <v>307</v>
      </c>
      <c r="C30" s="40" t="s">
        <v>549</v>
      </c>
      <c r="D30" s="40" t="s">
        <v>549</v>
      </c>
      <c r="E30" s="40"/>
      <c r="F30" s="39" t="s">
        <v>307</v>
      </c>
      <c r="G30" s="40"/>
      <c r="H30" s="40"/>
      <c r="I30" s="40"/>
      <c r="J30" s="40"/>
      <c r="K30" s="40"/>
      <c r="L30" s="41">
        <v>39443</v>
      </c>
      <c r="M30" s="42" t="s">
        <v>309</v>
      </c>
      <c r="N30" s="29"/>
      <c r="O30" s="29"/>
      <c r="P30" s="29"/>
    </row>
    <row r="31" spans="1:16" ht="15.75">
      <c r="A31" s="29"/>
      <c r="B31" s="40">
        <v>96348</v>
      </c>
      <c r="C31" s="40">
        <v>40866</v>
      </c>
      <c r="D31" s="40">
        <v>4783</v>
      </c>
      <c r="E31" s="40"/>
      <c r="F31" s="40">
        <v>2635</v>
      </c>
      <c r="G31" s="41"/>
      <c r="H31" s="41"/>
      <c r="I31" s="41"/>
      <c r="J31" s="41"/>
      <c r="K31" s="40"/>
      <c r="L31" s="41"/>
      <c r="M31" s="29"/>
      <c r="N31" s="29"/>
      <c r="O31" s="29"/>
      <c r="P31" s="29"/>
    </row>
    <row r="32" spans="1:16" ht="15.75">
      <c r="A32" s="2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29"/>
      <c r="N32" s="29"/>
      <c r="O32" s="29"/>
      <c r="P32" s="29"/>
    </row>
    <row r="33" spans="1:16" ht="15.75">
      <c r="A33" s="66" t="s">
        <v>14</v>
      </c>
      <c r="B33" s="60" t="s">
        <v>310</v>
      </c>
      <c r="C33" s="60" t="s">
        <v>550</v>
      </c>
      <c r="D33" s="60" t="s">
        <v>152</v>
      </c>
      <c r="E33" s="60"/>
      <c r="F33" s="60" t="s">
        <v>494</v>
      </c>
      <c r="G33" s="61"/>
      <c r="H33" s="61"/>
      <c r="I33" s="61"/>
      <c r="J33" s="61" t="s">
        <v>603</v>
      </c>
      <c r="K33" s="61"/>
      <c r="L33" s="62">
        <v>44832</v>
      </c>
      <c r="M33" s="63" t="s">
        <v>312</v>
      </c>
      <c r="N33" s="29"/>
      <c r="O33" s="29"/>
      <c r="P33" s="29"/>
    </row>
    <row r="34" spans="1:16" ht="15.75">
      <c r="A34" s="64"/>
      <c r="B34" s="61">
        <v>118812</v>
      </c>
      <c r="C34" s="62">
        <v>6852</v>
      </c>
      <c r="D34" s="62">
        <v>802</v>
      </c>
      <c r="E34" s="62"/>
      <c r="F34" s="61">
        <v>1888</v>
      </c>
      <c r="G34" s="62"/>
      <c r="H34" s="62"/>
      <c r="I34" s="62"/>
      <c r="J34" s="62">
        <v>5530</v>
      </c>
      <c r="K34" s="62"/>
      <c r="L34" s="62"/>
      <c r="M34" s="64"/>
      <c r="N34" s="29"/>
      <c r="O34" s="29"/>
      <c r="P34" s="29"/>
    </row>
    <row r="35" spans="1:16" ht="15.75">
      <c r="A35" s="2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29"/>
      <c r="N35" s="29"/>
      <c r="O35" s="29"/>
      <c r="P35" s="29"/>
    </row>
    <row r="36" spans="1:16" ht="15.75">
      <c r="A36" s="32" t="s">
        <v>15</v>
      </c>
      <c r="B36" s="39" t="s">
        <v>450</v>
      </c>
      <c r="C36" s="39" t="s">
        <v>495</v>
      </c>
      <c r="D36" s="39" t="s">
        <v>368</v>
      </c>
      <c r="E36" s="39"/>
      <c r="F36" s="40" t="s">
        <v>46</v>
      </c>
      <c r="G36" s="40"/>
      <c r="H36" s="40"/>
      <c r="I36" s="40"/>
      <c r="J36" s="40" t="s">
        <v>268</v>
      </c>
      <c r="K36" s="40" t="s">
        <v>551</v>
      </c>
      <c r="L36" s="41">
        <v>35673</v>
      </c>
      <c r="M36" s="42" t="s">
        <v>452</v>
      </c>
      <c r="N36" s="29"/>
      <c r="O36" s="29"/>
      <c r="P36" s="29"/>
    </row>
    <row r="37" spans="1:16" ht="15.75">
      <c r="A37" s="29"/>
      <c r="B37" s="40">
        <v>105321</v>
      </c>
      <c r="C37" s="41">
        <v>7088</v>
      </c>
      <c r="D37" s="41">
        <v>962</v>
      </c>
      <c r="E37" s="40"/>
      <c r="F37" s="40">
        <v>7366</v>
      </c>
      <c r="G37" s="41"/>
      <c r="H37" s="41"/>
      <c r="I37" s="41"/>
      <c r="J37" s="41">
        <v>6729</v>
      </c>
      <c r="K37" s="41">
        <v>1318</v>
      </c>
      <c r="L37" s="41"/>
      <c r="M37" s="29"/>
      <c r="N37" s="29"/>
      <c r="O37" s="29"/>
      <c r="P37" s="29"/>
    </row>
    <row r="38" spans="1:16" ht="15.75">
      <c r="A38" s="2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29"/>
      <c r="N38" s="29"/>
      <c r="O38" s="29"/>
      <c r="P38" s="29"/>
    </row>
    <row r="39" spans="1:16" ht="15.75">
      <c r="A39" s="66" t="s">
        <v>16</v>
      </c>
      <c r="B39" s="60" t="s">
        <v>314</v>
      </c>
      <c r="C39" s="60" t="s">
        <v>552</v>
      </c>
      <c r="D39" s="60" t="s">
        <v>496</v>
      </c>
      <c r="E39" s="60"/>
      <c r="F39" s="60"/>
      <c r="G39" s="60" t="s">
        <v>553</v>
      </c>
      <c r="H39" s="60"/>
      <c r="I39" s="60"/>
      <c r="J39" s="60" t="s">
        <v>439</v>
      </c>
      <c r="K39" s="61" t="s">
        <v>554</v>
      </c>
      <c r="L39" s="62">
        <v>34980</v>
      </c>
      <c r="M39" s="63" t="s">
        <v>17</v>
      </c>
      <c r="N39" s="29"/>
      <c r="O39" s="29"/>
      <c r="P39" s="29"/>
    </row>
    <row r="40" spans="1:16" ht="15.75">
      <c r="A40" s="64"/>
      <c r="B40" s="61">
        <v>81699</v>
      </c>
      <c r="C40" s="62">
        <v>10052</v>
      </c>
      <c r="D40" s="62">
        <v>850</v>
      </c>
      <c r="E40" s="62"/>
      <c r="F40" s="61"/>
      <c r="G40" s="62">
        <v>865</v>
      </c>
      <c r="H40" s="62"/>
      <c r="I40" s="62"/>
      <c r="J40" s="62">
        <v>4589</v>
      </c>
      <c r="K40" s="62">
        <v>1025</v>
      </c>
      <c r="L40" s="62"/>
      <c r="M40" s="64"/>
      <c r="N40" s="29"/>
      <c r="O40" s="29"/>
      <c r="P40" s="29"/>
    </row>
    <row r="41" spans="1:16" ht="15.75">
      <c r="A41" s="2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29"/>
      <c r="N41" s="29"/>
      <c r="O41" s="29"/>
      <c r="P41" s="29"/>
    </row>
    <row r="42" spans="1:16" ht="15.75">
      <c r="A42" s="32" t="s">
        <v>18</v>
      </c>
      <c r="B42" s="39" t="s">
        <v>555</v>
      </c>
      <c r="C42" s="39" t="s">
        <v>418</v>
      </c>
      <c r="D42" s="39" t="s">
        <v>418</v>
      </c>
      <c r="E42" s="39" t="s">
        <v>498</v>
      </c>
      <c r="F42" s="39"/>
      <c r="G42" s="40" t="s">
        <v>418</v>
      </c>
      <c r="H42" s="40" t="s">
        <v>498</v>
      </c>
      <c r="I42" s="40"/>
      <c r="J42" s="40" t="s">
        <v>555</v>
      </c>
      <c r="K42" s="40"/>
      <c r="L42" s="41">
        <v>30461</v>
      </c>
      <c r="M42" s="42" t="s">
        <v>556</v>
      </c>
      <c r="N42" s="29"/>
      <c r="O42" s="29"/>
      <c r="P42" s="29"/>
    </row>
    <row r="43" spans="1:16" ht="15.75">
      <c r="A43" s="29"/>
      <c r="B43" s="40">
        <v>55763</v>
      </c>
      <c r="C43" s="40">
        <v>95696</v>
      </c>
      <c r="D43" s="40">
        <v>9295</v>
      </c>
      <c r="E43" s="40">
        <v>1302</v>
      </c>
      <c r="F43" s="40"/>
      <c r="G43" s="40">
        <v>4815</v>
      </c>
      <c r="H43" s="40">
        <v>1351</v>
      </c>
      <c r="I43" s="40"/>
      <c r="J43" s="40">
        <v>1840</v>
      </c>
      <c r="K43" s="40"/>
      <c r="L43" s="41"/>
      <c r="M43" s="29"/>
      <c r="N43" s="29"/>
      <c r="O43" s="29"/>
      <c r="P43" s="29"/>
    </row>
    <row r="44" spans="1:16" ht="15.75">
      <c r="A44" s="2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9"/>
      <c r="N44" s="29"/>
      <c r="O44" s="29"/>
      <c r="P44" s="29"/>
    </row>
    <row r="45" spans="1:16" ht="15.75">
      <c r="A45" s="67" t="s">
        <v>19</v>
      </c>
      <c r="B45" s="60" t="s">
        <v>317</v>
      </c>
      <c r="C45" s="60" t="s">
        <v>557</v>
      </c>
      <c r="D45" s="60"/>
      <c r="E45" s="61" t="s">
        <v>558</v>
      </c>
      <c r="F45" s="60" t="s">
        <v>499</v>
      </c>
      <c r="G45" s="60"/>
      <c r="H45" s="60" t="s">
        <v>451</v>
      </c>
      <c r="I45" s="60"/>
      <c r="J45" s="60"/>
      <c r="K45" s="60"/>
      <c r="L45" s="62">
        <v>41865</v>
      </c>
      <c r="M45" s="63" t="s">
        <v>20</v>
      </c>
      <c r="N45" s="29"/>
      <c r="O45" s="29"/>
      <c r="P45" s="29"/>
    </row>
    <row r="46" spans="1:16" ht="15.75">
      <c r="A46" s="64"/>
      <c r="B46" s="61">
        <v>143809</v>
      </c>
      <c r="C46" s="61">
        <v>45453</v>
      </c>
      <c r="D46" s="61"/>
      <c r="E46" s="61">
        <v>1946</v>
      </c>
      <c r="F46" s="61">
        <v>4271</v>
      </c>
      <c r="G46" s="61"/>
      <c r="H46" s="61">
        <v>4869</v>
      </c>
      <c r="I46" s="61"/>
      <c r="J46" s="61"/>
      <c r="K46" s="61"/>
      <c r="L46" s="62"/>
      <c r="M46" s="64"/>
      <c r="N46" s="29"/>
      <c r="O46" s="29"/>
      <c r="P46" s="29"/>
    </row>
    <row r="47" spans="1:16" ht="15.75">
      <c r="A47" s="2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9"/>
      <c r="N47" s="29"/>
      <c r="O47" s="29"/>
      <c r="P47" s="29"/>
    </row>
    <row r="48" spans="1:16" ht="15.75">
      <c r="A48" s="32" t="s">
        <v>21</v>
      </c>
      <c r="B48" s="39" t="s">
        <v>321</v>
      </c>
      <c r="C48" s="39" t="s">
        <v>559</v>
      </c>
      <c r="D48" s="40" t="s">
        <v>262</v>
      </c>
      <c r="E48" s="40" t="s">
        <v>457</v>
      </c>
      <c r="F48" s="39" t="s">
        <v>560</v>
      </c>
      <c r="G48" s="40"/>
      <c r="H48" s="40" t="s">
        <v>604</v>
      </c>
      <c r="I48" s="40" t="s">
        <v>605</v>
      </c>
      <c r="J48" s="40" t="s">
        <v>210</v>
      </c>
      <c r="K48" s="39" t="s">
        <v>561</v>
      </c>
      <c r="L48" s="41">
        <v>34062</v>
      </c>
      <c r="M48" s="42" t="s">
        <v>211</v>
      </c>
      <c r="N48" s="29"/>
      <c r="O48" s="29"/>
      <c r="P48" s="29"/>
    </row>
    <row r="49" spans="1:16" ht="15.75">
      <c r="A49" s="29"/>
      <c r="B49" s="40">
        <v>124415</v>
      </c>
      <c r="C49" s="40">
        <v>6906</v>
      </c>
      <c r="D49" s="40">
        <v>492</v>
      </c>
      <c r="E49" s="40">
        <v>1051</v>
      </c>
      <c r="F49" s="40">
        <v>1833</v>
      </c>
      <c r="G49" s="40"/>
      <c r="H49" s="40">
        <v>2134</v>
      </c>
      <c r="I49" s="40">
        <v>480</v>
      </c>
      <c r="J49" s="40">
        <v>3913</v>
      </c>
      <c r="K49" s="79">
        <v>440</v>
      </c>
      <c r="L49" s="41"/>
      <c r="M49" s="29"/>
      <c r="N49" s="29"/>
      <c r="O49" s="29"/>
      <c r="P49" s="29"/>
    </row>
    <row r="50" spans="1:16" ht="15.75">
      <c r="A50" s="29"/>
      <c r="B50" s="41"/>
      <c r="C50" s="41"/>
      <c r="D50" s="41"/>
      <c r="E50" s="41"/>
      <c r="F50" s="41"/>
      <c r="G50" s="41"/>
      <c r="H50" s="41"/>
      <c r="I50" s="41"/>
      <c r="J50" s="41"/>
      <c r="K50" s="41" t="s">
        <v>22</v>
      </c>
      <c r="L50" s="41"/>
      <c r="M50" s="29"/>
      <c r="N50" s="29"/>
      <c r="O50" s="29"/>
      <c r="P50" s="29"/>
    </row>
    <row r="51" spans="1:16" ht="15.75">
      <c r="A51" s="67" t="s">
        <v>23</v>
      </c>
      <c r="B51" s="60" t="s">
        <v>326</v>
      </c>
      <c r="C51" s="60" t="s">
        <v>562</v>
      </c>
      <c r="D51" s="60" t="s">
        <v>563</v>
      </c>
      <c r="E51" s="60"/>
      <c r="F51" s="60" t="s">
        <v>564</v>
      </c>
      <c r="G51" s="62"/>
      <c r="H51" s="62"/>
      <c r="I51" s="62"/>
      <c r="J51" s="62"/>
      <c r="K51" s="65" t="s">
        <v>565</v>
      </c>
      <c r="L51" s="62">
        <v>32814</v>
      </c>
      <c r="M51" s="63" t="s">
        <v>24</v>
      </c>
      <c r="N51" s="29"/>
      <c r="O51" s="29"/>
      <c r="P51" s="29"/>
    </row>
    <row r="52" spans="1:16" ht="15.75">
      <c r="A52" s="64"/>
      <c r="B52" s="61">
        <v>100891</v>
      </c>
      <c r="C52" s="61">
        <v>3934</v>
      </c>
      <c r="D52" s="61">
        <v>571</v>
      </c>
      <c r="E52" s="62"/>
      <c r="F52" s="61">
        <v>2150</v>
      </c>
      <c r="G52" s="62"/>
      <c r="H52" s="62"/>
      <c r="I52" s="62"/>
      <c r="J52" s="62"/>
      <c r="K52" s="65" t="s">
        <v>565</v>
      </c>
      <c r="L52" s="62"/>
      <c r="M52" s="64"/>
      <c r="N52" s="29"/>
      <c r="O52" s="29"/>
      <c r="P52" s="29"/>
    </row>
    <row r="53" spans="1:16" ht="15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41"/>
      <c r="L53" s="41"/>
      <c r="M53" s="29"/>
      <c r="N53" s="29"/>
      <c r="O53" s="29"/>
      <c r="P53" s="29"/>
    </row>
    <row r="54" spans="1:16" ht="15.75">
      <c r="A54" s="32" t="s">
        <v>25</v>
      </c>
      <c r="B54" s="39" t="s">
        <v>327</v>
      </c>
      <c r="C54" s="39" t="s">
        <v>566</v>
      </c>
      <c r="D54" s="39" t="s">
        <v>566</v>
      </c>
      <c r="E54" s="39"/>
      <c r="F54" s="39" t="s">
        <v>502</v>
      </c>
      <c r="G54" s="39"/>
      <c r="H54" s="39"/>
      <c r="I54" s="39"/>
      <c r="J54" s="39"/>
      <c r="K54" s="41" t="s">
        <v>22</v>
      </c>
      <c r="L54" s="41">
        <v>37475</v>
      </c>
      <c r="M54" s="42" t="s">
        <v>26</v>
      </c>
      <c r="N54" s="29"/>
      <c r="O54" s="29"/>
      <c r="P54" s="29"/>
    </row>
    <row r="55" spans="1:16" ht="15.75">
      <c r="A55" s="29"/>
      <c r="B55" s="40">
        <v>112748</v>
      </c>
      <c r="C55" s="40">
        <v>11513</v>
      </c>
      <c r="D55" s="80">
        <v>1688</v>
      </c>
      <c r="E55" s="40"/>
      <c r="F55" s="40">
        <v>2345</v>
      </c>
      <c r="G55" s="40"/>
      <c r="H55" s="40"/>
      <c r="I55" s="40"/>
      <c r="J55" s="40"/>
      <c r="K55" s="41" t="s">
        <v>22</v>
      </c>
      <c r="L55" s="41"/>
      <c r="M55" s="29"/>
      <c r="N55" s="29"/>
      <c r="O55" s="29"/>
      <c r="P55" s="29"/>
    </row>
    <row r="56" spans="1:16" ht="15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41"/>
      <c r="L56" s="41"/>
      <c r="M56" s="29"/>
      <c r="N56" s="29"/>
      <c r="O56" s="29"/>
      <c r="P56" s="29"/>
    </row>
    <row r="57" spans="1:16" ht="15.75">
      <c r="A57" s="67" t="s">
        <v>27</v>
      </c>
      <c r="B57" s="60" t="s">
        <v>330</v>
      </c>
      <c r="C57" s="60" t="s">
        <v>567</v>
      </c>
      <c r="D57" s="60" t="s">
        <v>567</v>
      </c>
      <c r="E57" s="60"/>
      <c r="F57" s="61"/>
      <c r="G57" s="61" t="s">
        <v>487</v>
      </c>
      <c r="H57" s="61"/>
      <c r="I57" s="61"/>
      <c r="J57" s="61"/>
      <c r="K57" s="65"/>
      <c r="L57" s="62">
        <v>39600</v>
      </c>
      <c r="M57" s="63" t="s">
        <v>28</v>
      </c>
      <c r="N57" s="29"/>
      <c r="O57" s="29"/>
      <c r="P57" s="29"/>
    </row>
    <row r="58" spans="1:16" ht="15.75">
      <c r="A58" s="64"/>
      <c r="B58" s="61">
        <v>126878</v>
      </c>
      <c r="C58" s="61">
        <v>52923</v>
      </c>
      <c r="D58" s="62">
        <v>5099</v>
      </c>
      <c r="E58" s="61"/>
      <c r="F58" s="62"/>
      <c r="G58" s="61">
        <v>3747</v>
      </c>
      <c r="H58" s="61"/>
      <c r="I58" s="61"/>
      <c r="J58" s="61"/>
      <c r="K58" s="65"/>
      <c r="L58" s="62"/>
      <c r="M58" s="64"/>
      <c r="N58" s="29"/>
      <c r="O58" s="29"/>
      <c r="P58" s="29"/>
    </row>
    <row r="59" spans="1:16" ht="15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41"/>
      <c r="L59" s="41"/>
      <c r="M59" s="29"/>
      <c r="N59" s="29"/>
      <c r="O59" s="29"/>
      <c r="P59" s="29"/>
    </row>
    <row r="60" spans="1:16" ht="15.75">
      <c r="A60" s="32" t="s">
        <v>29</v>
      </c>
      <c r="B60" s="39" t="s">
        <v>568</v>
      </c>
      <c r="C60" s="39" t="s">
        <v>420</v>
      </c>
      <c r="D60" s="39" t="s">
        <v>421</v>
      </c>
      <c r="E60" s="39"/>
      <c r="F60" s="39" t="s">
        <v>568</v>
      </c>
      <c r="G60" s="39" t="s">
        <v>569</v>
      </c>
      <c r="H60" s="39" t="s">
        <v>606</v>
      </c>
      <c r="I60" s="39"/>
      <c r="J60" s="39" t="s">
        <v>568</v>
      </c>
      <c r="K60" s="39"/>
      <c r="L60" s="41">
        <v>28180</v>
      </c>
      <c r="M60" s="42" t="s">
        <v>460</v>
      </c>
      <c r="N60" s="29"/>
      <c r="O60" s="29"/>
      <c r="P60" s="29"/>
    </row>
    <row r="61" spans="1:16" ht="15.75">
      <c r="A61" s="29"/>
      <c r="B61" s="40">
        <v>82082</v>
      </c>
      <c r="C61" s="40">
        <v>133963</v>
      </c>
      <c r="D61" s="41">
        <v>11569</v>
      </c>
      <c r="E61" s="40"/>
      <c r="F61" s="40">
        <v>2016</v>
      </c>
      <c r="G61" s="40">
        <v>4086</v>
      </c>
      <c r="H61" s="40">
        <v>3662</v>
      </c>
      <c r="I61" s="40"/>
      <c r="J61" s="40">
        <v>1773</v>
      </c>
      <c r="K61" s="40"/>
      <c r="L61" s="41"/>
      <c r="M61" s="29"/>
      <c r="N61" s="29"/>
      <c r="O61" s="29"/>
      <c r="P61" s="29"/>
    </row>
    <row r="62" spans="1:16" ht="15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41"/>
      <c r="L62" s="41"/>
      <c r="M62" s="29"/>
      <c r="N62" s="29"/>
      <c r="O62" s="29"/>
      <c r="P62" s="29"/>
    </row>
    <row r="63" spans="1:16" ht="15.75">
      <c r="A63" s="67" t="s">
        <v>30</v>
      </c>
      <c r="B63" s="60" t="s">
        <v>570</v>
      </c>
      <c r="C63" s="60" t="s">
        <v>571</v>
      </c>
      <c r="D63" s="60" t="s">
        <v>565</v>
      </c>
      <c r="E63" s="60"/>
      <c r="F63" s="60" t="s">
        <v>570</v>
      </c>
      <c r="G63" s="60" t="s">
        <v>505</v>
      </c>
      <c r="H63" s="60" t="s">
        <v>570</v>
      </c>
      <c r="I63" s="60"/>
      <c r="J63" s="60" t="s">
        <v>570</v>
      </c>
      <c r="K63" s="61"/>
      <c r="L63" s="62">
        <v>32475</v>
      </c>
      <c r="M63" s="63" t="s">
        <v>572</v>
      </c>
      <c r="N63" s="29"/>
      <c r="O63" s="29"/>
      <c r="P63" s="29"/>
    </row>
    <row r="64" spans="1:16" ht="15.75">
      <c r="A64" s="64"/>
      <c r="B64" s="62">
        <v>87602</v>
      </c>
      <c r="C64" s="61">
        <v>136016</v>
      </c>
      <c r="D64" s="62"/>
      <c r="E64" s="62"/>
      <c r="F64" s="62">
        <v>2064</v>
      </c>
      <c r="G64" s="61">
        <v>5371</v>
      </c>
      <c r="H64" s="61">
        <v>2910</v>
      </c>
      <c r="I64" s="61"/>
      <c r="J64" s="61">
        <v>2070</v>
      </c>
      <c r="K64" s="62"/>
      <c r="L64" s="62"/>
      <c r="M64" s="64"/>
      <c r="N64" s="29"/>
      <c r="O64" s="29"/>
      <c r="P64" s="29"/>
    </row>
    <row r="65" spans="1:16" ht="15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41"/>
      <c r="M65" s="29"/>
      <c r="N65" s="29"/>
      <c r="O65" s="29"/>
      <c r="P65" s="29"/>
    </row>
    <row r="66" spans="1:16" ht="15.75">
      <c r="A66" s="32" t="s">
        <v>31</v>
      </c>
      <c r="B66" s="39" t="s">
        <v>423</v>
      </c>
      <c r="C66" s="39" t="s">
        <v>573</v>
      </c>
      <c r="D66" s="39" t="s">
        <v>425</v>
      </c>
      <c r="E66" s="39" t="s">
        <v>423</v>
      </c>
      <c r="F66" s="39"/>
      <c r="G66" s="39"/>
      <c r="H66" s="39"/>
      <c r="I66" s="39"/>
      <c r="J66" s="39"/>
      <c r="K66" s="40"/>
      <c r="L66" s="41">
        <v>31740</v>
      </c>
      <c r="M66" s="42" t="s">
        <v>426</v>
      </c>
      <c r="N66" s="29"/>
      <c r="O66" s="29"/>
      <c r="P66" s="29"/>
    </row>
    <row r="67" spans="1:16" ht="15.75">
      <c r="A67" s="29"/>
      <c r="B67" s="41">
        <v>157773</v>
      </c>
      <c r="C67" s="40">
        <v>60333</v>
      </c>
      <c r="D67" s="40">
        <v>8435</v>
      </c>
      <c r="E67" s="41">
        <v>9131</v>
      </c>
      <c r="F67" s="41"/>
      <c r="G67" s="79"/>
      <c r="H67" s="79"/>
      <c r="I67" s="79"/>
      <c r="J67" s="79"/>
      <c r="K67" s="41"/>
      <c r="L67" s="41"/>
      <c r="M67" s="29"/>
      <c r="N67" s="29"/>
      <c r="O67" s="29"/>
      <c r="P67" s="29"/>
    </row>
    <row r="68" spans="1:16" ht="15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41"/>
      <c r="M68" s="29"/>
      <c r="N68" s="29"/>
      <c r="O68" s="29"/>
      <c r="P68" s="29"/>
    </row>
    <row r="69" spans="1:16" ht="15.75">
      <c r="A69" s="67" t="s">
        <v>32</v>
      </c>
      <c r="B69" s="60" t="s">
        <v>574</v>
      </c>
      <c r="C69" s="60" t="s">
        <v>422</v>
      </c>
      <c r="D69" s="60" t="s">
        <v>422</v>
      </c>
      <c r="E69" s="60"/>
      <c r="F69" s="60"/>
      <c r="G69" s="60"/>
      <c r="H69" s="60" t="s">
        <v>574</v>
      </c>
      <c r="I69" s="60"/>
      <c r="J69" s="60" t="s">
        <v>574</v>
      </c>
      <c r="K69" s="61"/>
      <c r="L69" s="62">
        <v>37026</v>
      </c>
      <c r="M69" s="63" t="s">
        <v>462</v>
      </c>
      <c r="N69" s="29"/>
      <c r="O69" s="29"/>
      <c r="P69" s="29"/>
    </row>
    <row r="70" spans="1:16" ht="15.75">
      <c r="A70" s="64"/>
      <c r="B70" s="62">
        <v>72640</v>
      </c>
      <c r="C70" s="61">
        <v>153997</v>
      </c>
      <c r="D70" s="61">
        <v>13371</v>
      </c>
      <c r="E70" s="62"/>
      <c r="F70" s="62"/>
      <c r="G70" s="61"/>
      <c r="H70" s="61">
        <v>4805</v>
      </c>
      <c r="I70" s="61"/>
      <c r="J70" s="61">
        <v>1666</v>
      </c>
      <c r="K70" s="61"/>
      <c r="L70" s="62"/>
      <c r="M70" s="64"/>
      <c r="N70" s="29"/>
      <c r="O70" s="29"/>
      <c r="P70" s="29"/>
    </row>
    <row r="71" spans="1:16" ht="15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41"/>
      <c r="L71" s="41"/>
      <c r="M71" s="29"/>
      <c r="N71" s="29"/>
      <c r="O71" s="29"/>
      <c r="P71" s="29"/>
    </row>
    <row r="72" spans="1:16" ht="15.75">
      <c r="A72" s="32" t="s">
        <v>33</v>
      </c>
      <c r="B72" s="39" t="s">
        <v>575</v>
      </c>
      <c r="C72" s="39" t="s">
        <v>576</v>
      </c>
      <c r="D72" s="39" t="s">
        <v>577</v>
      </c>
      <c r="E72" s="40" t="s">
        <v>465</v>
      </c>
      <c r="F72" s="40"/>
      <c r="G72" s="40" t="s">
        <v>577</v>
      </c>
      <c r="H72" s="40"/>
      <c r="I72" s="40"/>
      <c r="J72" s="40"/>
      <c r="K72" s="40"/>
      <c r="L72" s="41">
        <v>28376</v>
      </c>
      <c r="M72" s="42" t="s">
        <v>467</v>
      </c>
      <c r="N72" s="29"/>
      <c r="O72" s="29"/>
      <c r="P72" s="29"/>
    </row>
    <row r="73" spans="1:16" ht="15.75">
      <c r="A73" s="29"/>
      <c r="B73" s="41">
        <v>38049</v>
      </c>
      <c r="C73" s="40">
        <v>110634</v>
      </c>
      <c r="D73" s="41">
        <v>35245</v>
      </c>
      <c r="E73" s="41">
        <v>13498</v>
      </c>
      <c r="F73" s="41"/>
      <c r="G73" s="40">
        <v>7609</v>
      </c>
      <c r="H73" s="40"/>
      <c r="I73" s="40"/>
      <c r="J73" s="40"/>
      <c r="K73" s="40"/>
      <c r="L73" s="41"/>
      <c r="M73" s="29"/>
      <c r="N73" s="29"/>
      <c r="O73" s="29"/>
      <c r="P73" s="29"/>
    </row>
    <row r="74" spans="1:16" ht="15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41"/>
      <c r="L74" s="41"/>
      <c r="M74" s="29"/>
      <c r="N74" s="29"/>
      <c r="O74" s="29"/>
      <c r="P74" s="29"/>
    </row>
    <row r="75" spans="1:16" ht="15.75">
      <c r="A75" s="67" t="s">
        <v>34</v>
      </c>
      <c r="B75" s="60" t="s">
        <v>578</v>
      </c>
      <c r="C75" s="60" t="s">
        <v>579</v>
      </c>
      <c r="D75" s="60" t="s">
        <v>579</v>
      </c>
      <c r="E75" s="61" t="s">
        <v>580</v>
      </c>
      <c r="F75" s="65" t="s">
        <v>22</v>
      </c>
      <c r="G75" s="65"/>
      <c r="H75" s="60" t="s">
        <v>580</v>
      </c>
      <c r="I75" s="65"/>
      <c r="J75" s="60" t="s">
        <v>578</v>
      </c>
      <c r="K75" s="61"/>
      <c r="L75" s="62">
        <v>35207</v>
      </c>
      <c r="M75" s="63" t="s">
        <v>387</v>
      </c>
      <c r="N75" s="29"/>
      <c r="O75" s="29"/>
      <c r="P75" s="29"/>
    </row>
    <row r="76" spans="1:16" ht="15.75">
      <c r="A76" s="64"/>
      <c r="B76" s="62">
        <v>41719</v>
      </c>
      <c r="C76" s="61">
        <v>128513</v>
      </c>
      <c r="D76" s="61">
        <v>9809</v>
      </c>
      <c r="E76" s="62">
        <v>3236</v>
      </c>
      <c r="F76" s="62"/>
      <c r="G76" s="65"/>
      <c r="H76" s="65">
        <v>1931</v>
      </c>
      <c r="I76" s="65"/>
      <c r="J76" s="65">
        <v>979</v>
      </c>
      <c r="K76" s="62"/>
      <c r="L76" s="62"/>
      <c r="M76" s="64"/>
      <c r="N76" s="29"/>
      <c r="O76" s="29"/>
      <c r="P76" s="29"/>
    </row>
    <row r="77" spans="1:16" ht="15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41"/>
      <c r="M77" s="29"/>
      <c r="N77" s="29"/>
      <c r="O77" s="29"/>
      <c r="P77" s="29"/>
    </row>
    <row r="78" spans="1:16" ht="15.75">
      <c r="A78" s="32" t="s">
        <v>35</v>
      </c>
      <c r="B78" s="40" t="s">
        <v>529</v>
      </c>
      <c r="C78" s="39" t="s">
        <v>429</v>
      </c>
      <c r="D78" s="39" t="s">
        <v>429</v>
      </c>
      <c r="E78" s="39" t="s">
        <v>430</v>
      </c>
      <c r="F78" s="40"/>
      <c r="G78" s="40"/>
      <c r="H78" s="40" t="s">
        <v>607</v>
      </c>
      <c r="I78" s="40"/>
      <c r="J78" s="40"/>
      <c r="K78" s="40"/>
      <c r="L78" s="41">
        <v>33520</v>
      </c>
      <c r="M78" s="42" t="s">
        <v>431</v>
      </c>
      <c r="N78" s="29"/>
      <c r="O78" s="29"/>
      <c r="P78" s="29"/>
    </row>
    <row r="79" spans="1:16" ht="15.75">
      <c r="A79" s="29"/>
      <c r="B79" s="41">
        <v>64533</v>
      </c>
      <c r="C79" s="40">
        <v>132120</v>
      </c>
      <c r="D79" s="40">
        <v>9248</v>
      </c>
      <c r="E79" s="41">
        <v>10512</v>
      </c>
      <c r="F79" s="41"/>
      <c r="G79" s="41"/>
      <c r="H79" s="41">
        <v>3830</v>
      </c>
      <c r="I79" s="41"/>
      <c r="J79" s="41"/>
      <c r="K79" s="40"/>
      <c r="L79" s="41"/>
      <c r="M79" s="29"/>
      <c r="N79" s="29"/>
      <c r="O79" s="29"/>
      <c r="P79" s="29"/>
    </row>
    <row r="80" spans="1:16" ht="15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41"/>
      <c r="M80" s="29"/>
      <c r="N80" s="29"/>
      <c r="O80" s="29"/>
      <c r="P80" s="29"/>
    </row>
    <row r="81" spans="1:16" ht="15.75">
      <c r="A81" s="67" t="s">
        <v>36</v>
      </c>
      <c r="B81" s="60" t="s">
        <v>581</v>
      </c>
      <c r="C81" s="60" t="s">
        <v>582</v>
      </c>
      <c r="D81" s="60" t="s">
        <v>582</v>
      </c>
      <c r="E81" s="61" t="s">
        <v>335</v>
      </c>
      <c r="F81" s="60" t="s">
        <v>583</v>
      </c>
      <c r="G81" s="60" t="s">
        <v>508</v>
      </c>
      <c r="H81" s="60"/>
      <c r="I81" s="60"/>
      <c r="J81" s="60" t="s">
        <v>335</v>
      </c>
      <c r="K81" s="61"/>
      <c r="L81" s="62">
        <v>19624</v>
      </c>
      <c r="M81" s="63" t="s">
        <v>337</v>
      </c>
      <c r="N81" s="29"/>
      <c r="O81" s="29"/>
      <c r="P81" s="29"/>
    </row>
    <row r="82" spans="1:16" ht="15.75">
      <c r="A82" s="64"/>
      <c r="B82" s="62">
        <v>124862</v>
      </c>
      <c r="C82" s="61">
        <v>78103</v>
      </c>
      <c r="D82" s="61">
        <v>5753</v>
      </c>
      <c r="E82" s="62">
        <v>6878</v>
      </c>
      <c r="F82" s="62">
        <v>3388</v>
      </c>
      <c r="G82" s="61">
        <v>2328</v>
      </c>
      <c r="H82" s="61"/>
      <c r="I82" s="61"/>
      <c r="J82" s="61">
        <v>5267</v>
      </c>
      <c r="K82" s="61"/>
      <c r="L82" s="62"/>
      <c r="M82" s="64"/>
      <c r="N82" s="29"/>
      <c r="O82" s="29"/>
      <c r="P82" s="29"/>
    </row>
    <row r="83" spans="1:16" ht="15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41"/>
      <c r="L83" s="41"/>
      <c r="M83" s="29"/>
      <c r="N83" s="29"/>
      <c r="O83" s="29"/>
      <c r="P83" s="29"/>
    </row>
    <row r="84" spans="1:16" ht="15.75">
      <c r="A84" s="32" t="s">
        <v>37</v>
      </c>
      <c r="B84" s="39" t="s">
        <v>584</v>
      </c>
      <c r="C84" s="39" t="s">
        <v>304</v>
      </c>
      <c r="D84" s="39" t="s">
        <v>304</v>
      </c>
      <c r="E84" s="40"/>
      <c r="F84" s="39"/>
      <c r="G84" s="39"/>
      <c r="H84" s="39"/>
      <c r="I84" s="39"/>
      <c r="J84" s="39"/>
      <c r="K84" s="39"/>
      <c r="L84" s="41">
        <v>56830</v>
      </c>
      <c r="M84" s="42" t="s">
        <v>433</v>
      </c>
      <c r="N84" s="29"/>
      <c r="O84" s="29"/>
      <c r="P84" s="29"/>
    </row>
    <row r="85" spans="1:16" ht="15.75">
      <c r="A85" s="32"/>
      <c r="B85" s="41">
        <v>69870</v>
      </c>
      <c r="C85" s="40">
        <v>144011</v>
      </c>
      <c r="D85" s="40">
        <v>13683</v>
      </c>
      <c r="E85" s="41"/>
      <c r="F85" s="41"/>
      <c r="G85" s="40"/>
      <c r="H85" s="40"/>
      <c r="I85" s="40"/>
      <c r="J85" s="40"/>
      <c r="K85" s="40"/>
      <c r="L85" s="41"/>
      <c r="M85" s="38"/>
      <c r="N85" s="29"/>
      <c r="O85" s="29"/>
      <c r="P85" s="29"/>
    </row>
    <row r="86" spans="1:16" ht="15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41"/>
      <c r="M86" s="29"/>
      <c r="N86" s="29"/>
      <c r="O86" s="29"/>
      <c r="P86" s="29"/>
    </row>
    <row r="87" spans="1:16" ht="15.75">
      <c r="A87" s="67" t="s">
        <v>347</v>
      </c>
      <c r="B87" s="60" t="s">
        <v>348</v>
      </c>
      <c r="C87" s="61" t="s">
        <v>585</v>
      </c>
      <c r="D87" s="61" t="s">
        <v>585</v>
      </c>
      <c r="E87" s="61"/>
      <c r="F87" s="60"/>
      <c r="G87" s="60"/>
      <c r="H87" s="60" t="s">
        <v>607</v>
      </c>
      <c r="I87" s="60" t="s">
        <v>608</v>
      </c>
      <c r="J87" s="60"/>
      <c r="K87" s="61"/>
      <c r="L87" s="62">
        <v>24527</v>
      </c>
      <c r="M87" s="63" t="s">
        <v>38</v>
      </c>
      <c r="N87" s="29"/>
      <c r="O87" s="29"/>
      <c r="P87" s="29"/>
    </row>
    <row r="88" spans="1:16" ht="15.75">
      <c r="A88" s="64"/>
      <c r="B88" s="61">
        <v>151688</v>
      </c>
      <c r="C88" s="62">
        <v>67251</v>
      </c>
      <c r="D88" s="62">
        <v>8097</v>
      </c>
      <c r="E88" s="62"/>
      <c r="F88" s="62"/>
      <c r="G88" s="62"/>
      <c r="H88" s="62">
        <v>2292</v>
      </c>
      <c r="I88" s="62">
        <v>1528</v>
      </c>
      <c r="J88" s="62"/>
      <c r="K88" s="62"/>
      <c r="L88" s="62"/>
      <c r="M88" s="64"/>
      <c r="N88" s="29"/>
      <c r="O88" s="29"/>
      <c r="P88" s="29"/>
    </row>
    <row r="89" spans="1:16" ht="15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41"/>
      <c r="M89" s="29"/>
      <c r="N89" s="29"/>
      <c r="O89" s="29"/>
      <c r="P89" s="29"/>
    </row>
    <row r="90" spans="1:16" ht="15.75">
      <c r="A90" s="32" t="s">
        <v>350</v>
      </c>
      <c r="B90" s="39" t="s">
        <v>586</v>
      </c>
      <c r="C90" s="39" t="s">
        <v>587</v>
      </c>
      <c r="D90" s="39" t="s">
        <v>587</v>
      </c>
      <c r="E90" s="40" t="s">
        <v>588</v>
      </c>
      <c r="F90" s="39" t="s">
        <v>589</v>
      </c>
      <c r="G90" s="39" t="s">
        <v>587</v>
      </c>
      <c r="H90" s="39"/>
      <c r="I90" s="39"/>
      <c r="J90" s="39"/>
      <c r="K90" s="40"/>
      <c r="L90" s="41">
        <v>37501</v>
      </c>
      <c r="M90" s="42" t="s">
        <v>590</v>
      </c>
      <c r="N90" s="29"/>
      <c r="O90" s="29"/>
      <c r="P90" s="29"/>
    </row>
    <row r="91" spans="1:16" ht="15.75">
      <c r="A91" s="29"/>
      <c r="B91" s="40">
        <v>115685</v>
      </c>
      <c r="C91" s="40">
        <v>68958</v>
      </c>
      <c r="D91" s="40">
        <v>7144</v>
      </c>
      <c r="E91" s="41">
        <v>7899</v>
      </c>
      <c r="F91" s="40">
        <v>4744</v>
      </c>
      <c r="G91" s="40">
        <v>5057</v>
      </c>
      <c r="H91" s="40"/>
      <c r="I91" s="40"/>
      <c r="J91" s="40"/>
      <c r="K91" s="40"/>
      <c r="L91" s="41"/>
      <c r="M91" s="29"/>
      <c r="N91" s="29"/>
      <c r="O91" s="29"/>
      <c r="P91" s="29"/>
    </row>
    <row r="92" spans="1:16" ht="15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41"/>
      <c r="M92" s="29"/>
      <c r="N92" s="29"/>
      <c r="O92" s="29"/>
      <c r="P92" s="29"/>
    </row>
    <row r="93" spans="1:16" ht="15.75">
      <c r="A93" s="67" t="s">
        <v>591</v>
      </c>
      <c r="B93" s="60" t="s">
        <v>592</v>
      </c>
      <c r="C93" s="60" t="s">
        <v>593</v>
      </c>
      <c r="D93" s="60" t="s">
        <v>593</v>
      </c>
      <c r="E93" s="60" t="s">
        <v>593</v>
      </c>
      <c r="F93" s="60" t="s">
        <v>592</v>
      </c>
      <c r="G93" s="60"/>
      <c r="H93" s="60" t="s">
        <v>592</v>
      </c>
      <c r="I93" s="60"/>
      <c r="J93" s="60" t="s">
        <v>592</v>
      </c>
      <c r="K93" s="61"/>
      <c r="L93" s="62">
        <v>43061</v>
      </c>
      <c r="M93" s="63" t="s">
        <v>470</v>
      </c>
      <c r="N93" s="29"/>
      <c r="O93" s="29"/>
      <c r="P93" s="29"/>
    </row>
    <row r="94" spans="1:16" ht="15.75">
      <c r="A94" s="64"/>
      <c r="B94" s="61">
        <v>62378</v>
      </c>
      <c r="C94" s="61">
        <v>113638</v>
      </c>
      <c r="D94" s="61">
        <v>10604</v>
      </c>
      <c r="E94" s="61">
        <v>14210</v>
      </c>
      <c r="F94" s="62">
        <v>1909</v>
      </c>
      <c r="G94" s="62"/>
      <c r="H94" s="62">
        <v>1679</v>
      </c>
      <c r="I94" s="62"/>
      <c r="J94" s="62">
        <v>1853</v>
      </c>
      <c r="K94" s="61"/>
      <c r="L94" s="62"/>
      <c r="M94" s="64"/>
      <c r="N94" s="29"/>
      <c r="O94" s="29"/>
      <c r="P94" s="29"/>
    </row>
    <row r="95" spans="1:16" ht="15.75">
      <c r="A95" s="29"/>
      <c r="B95" s="83"/>
      <c r="C95" s="83"/>
      <c r="D95" s="83"/>
      <c r="E95" s="83"/>
      <c r="F95" s="83"/>
      <c r="G95" s="83"/>
      <c r="H95" s="83"/>
      <c r="I95" s="83"/>
      <c r="J95" s="83"/>
      <c r="K95" s="41"/>
      <c r="L95" s="41"/>
      <c r="M95" s="29"/>
      <c r="N95" s="29"/>
      <c r="O95" s="29"/>
      <c r="P95" s="29"/>
    </row>
    <row r="96" spans="1:16" ht="15.75">
      <c r="A96" s="32" t="s">
        <v>594</v>
      </c>
      <c r="B96" s="39" t="s">
        <v>509</v>
      </c>
      <c r="C96" s="39" t="s">
        <v>595</v>
      </c>
      <c r="D96" s="39" t="s">
        <v>595</v>
      </c>
      <c r="E96" s="39" t="s">
        <v>565</v>
      </c>
      <c r="F96" s="39"/>
      <c r="G96" s="39"/>
      <c r="H96" s="39"/>
      <c r="I96" s="39"/>
      <c r="J96" s="39"/>
      <c r="K96" s="40"/>
      <c r="L96" s="41">
        <v>39398</v>
      </c>
      <c r="M96" s="42" t="s">
        <v>518</v>
      </c>
      <c r="N96" s="29"/>
      <c r="O96" s="29"/>
      <c r="P96" s="29"/>
    </row>
    <row r="97" spans="1:16" ht="15.75">
      <c r="A97" s="29"/>
      <c r="B97" s="40">
        <v>45193</v>
      </c>
      <c r="C97" s="40">
        <v>143584</v>
      </c>
      <c r="D97" s="40">
        <v>10654</v>
      </c>
      <c r="E97" s="41"/>
      <c r="F97" s="41"/>
      <c r="G97" s="40"/>
      <c r="H97" s="40"/>
      <c r="I97" s="40"/>
      <c r="J97" s="40"/>
      <c r="K97" s="40"/>
      <c r="L97" s="41"/>
      <c r="M97" s="29"/>
      <c r="N97" s="29"/>
      <c r="O97" s="29"/>
      <c r="P97" s="29"/>
    </row>
    <row r="98" spans="1:16" ht="15.75">
      <c r="A98" s="53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53"/>
      <c r="N98" s="29"/>
      <c r="O98" s="29"/>
      <c r="P98" s="29"/>
    </row>
    <row r="99" spans="1:16" ht="15.75">
      <c r="A99" s="55" t="s">
        <v>39</v>
      </c>
      <c r="B99" s="79"/>
      <c r="C99" s="79"/>
      <c r="D99" s="79"/>
      <c r="E99" s="79"/>
      <c r="F99" s="79"/>
      <c r="G99" s="79"/>
      <c r="H99" s="79"/>
      <c r="I99" s="79"/>
      <c r="J99" s="79"/>
      <c r="K99" s="41"/>
      <c r="L99" s="41"/>
      <c r="M99" s="29"/>
      <c r="N99" s="29"/>
      <c r="O99" s="29"/>
      <c r="P99" s="29"/>
    </row>
    <row r="100" spans="1:16" ht="15.75">
      <c r="A100" s="29" t="s">
        <v>596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29"/>
      <c r="N100" s="29"/>
      <c r="O100" s="29"/>
      <c r="P100" s="29"/>
    </row>
    <row r="101" spans="1:16" ht="15.75">
      <c r="A101" s="29" t="s">
        <v>597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29"/>
      <c r="N101" s="29"/>
      <c r="O101" s="29"/>
      <c r="P101" s="29"/>
    </row>
    <row r="102" spans="1:16" ht="15.75">
      <c r="A102" s="29" t="s">
        <v>287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29"/>
      <c r="N102" s="29"/>
      <c r="O102" s="29"/>
      <c r="P102" s="29"/>
    </row>
    <row r="103" spans="1:16" ht="15.75">
      <c r="A103" s="29"/>
      <c r="B103" s="79"/>
      <c r="C103" s="79"/>
      <c r="D103" s="79"/>
      <c r="E103" s="41"/>
      <c r="F103" s="41"/>
      <c r="G103" s="41"/>
      <c r="H103" s="41"/>
      <c r="I103" s="41"/>
      <c r="J103" s="41"/>
      <c r="K103" s="41"/>
      <c r="L103" s="41"/>
      <c r="M103" s="29"/>
      <c r="N103" s="29"/>
      <c r="O103" s="29"/>
      <c r="P103" s="29"/>
    </row>
    <row r="104" spans="1:16" ht="15.75">
      <c r="A104" s="96" t="s">
        <v>475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29"/>
      <c r="N104" s="29"/>
      <c r="O104" s="29"/>
      <c r="P104" s="29"/>
    </row>
    <row r="105" spans="1:16" ht="15.75">
      <c r="A105" s="2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29"/>
      <c r="N105" s="29"/>
      <c r="O105" s="29"/>
      <c r="P105" s="29"/>
    </row>
    <row r="106" spans="1:16" ht="15.75">
      <c r="A106" s="2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29"/>
      <c r="N106" s="29"/>
      <c r="O106" s="29"/>
      <c r="P106" s="29"/>
    </row>
    <row r="107" spans="1:16" ht="15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</sheetData>
  <sheetProtection/>
  <hyperlinks>
    <hyperlink ref="A104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49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9" width="15.77734375" style="0" customWidth="1"/>
    <col min="10" max="10" width="25.77734375" style="0" customWidth="1"/>
  </cols>
  <sheetData>
    <row r="1" spans="1:12" ht="20.25">
      <c r="A1" s="57" t="s">
        <v>0</v>
      </c>
      <c r="B1" s="32"/>
      <c r="C1" s="32"/>
      <c r="D1" s="32"/>
      <c r="E1" s="32"/>
      <c r="F1" s="32"/>
      <c r="G1" s="32"/>
      <c r="H1" s="29"/>
      <c r="I1" s="29"/>
      <c r="J1" s="29"/>
      <c r="K1" s="29"/>
      <c r="L1" s="29"/>
    </row>
    <row r="2" spans="1:12" ht="20.25">
      <c r="A2" s="58" t="s">
        <v>660</v>
      </c>
      <c r="B2" s="32"/>
      <c r="C2" s="32"/>
      <c r="D2" s="32"/>
      <c r="E2" s="32"/>
      <c r="F2" s="32"/>
      <c r="G2" s="32"/>
      <c r="H2" s="29"/>
      <c r="I2" s="29"/>
      <c r="J2" s="29"/>
      <c r="K2" s="29"/>
      <c r="L2" s="29"/>
    </row>
    <row r="3" spans="1:12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>
      <c r="A4" s="33" t="s">
        <v>136</v>
      </c>
      <c r="B4" s="34" t="s">
        <v>45</v>
      </c>
      <c r="C4" s="34" t="s">
        <v>1</v>
      </c>
      <c r="D4" s="34" t="s">
        <v>440</v>
      </c>
      <c r="E4" s="34" t="s">
        <v>441</v>
      </c>
      <c r="F4" s="34" t="s">
        <v>481</v>
      </c>
      <c r="G4" s="34" t="s">
        <v>482</v>
      </c>
      <c r="H4" s="34" t="s">
        <v>137</v>
      </c>
      <c r="I4" s="37" t="s">
        <v>135</v>
      </c>
      <c r="J4" s="34" t="s">
        <v>2</v>
      </c>
      <c r="K4" s="29"/>
      <c r="L4" s="29"/>
    </row>
    <row r="5" spans="1:1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75">
      <c r="A6" s="38" t="s">
        <v>3</v>
      </c>
      <c r="B6" s="39" t="s">
        <v>599</v>
      </c>
      <c r="C6" s="39" t="s">
        <v>609</v>
      </c>
      <c r="D6" s="39" t="s">
        <v>610</v>
      </c>
      <c r="E6" s="40" t="s">
        <v>610</v>
      </c>
      <c r="F6" s="39"/>
      <c r="G6" s="39" t="s">
        <v>609</v>
      </c>
      <c r="H6" s="40" t="s">
        <v>611</v>
      </c>
      <c r="I6" s="41">
        <v>20242</v>
      </c>
      <c r="J6" s="42" t="s">
        <v>612</v>
      </c>
      <c r="K6" s="29"/>
      <c r="L6" s="29"/>
    </row>
    <row r="7" spans="1:12" ht="15.75">
      <c r="A7" s="29"/>
      <c r="B7" s="41">
        <v>54463</v>
      </c>
      <c r="C7" s="41">
        <v>75643</v>
      </c>
      <c r="D7" s="41">
        <v>13032</v>
      </c>
      <c r="E7" s="41">
        <v>3158</v>
      </c>
      <c r="F7" s="41"/>
      <c r="G7" s="41">
        <v>7627</v>
      </c>
      <c r="H7" s="41">
        <v>1167</v>
      </c>
      <c r="I7" s="41"/>
      <c r="J7" s="38"/>
      <c r="K7" s="29"/>
      <c r="L7" s="29"/>
    </row>
    <row r="8" spans="1:12" ht="15.75">
      <c r="A8" s="29"/>
      <c r="B8" s="41"/>
      <c r="C8" s="41"/>
      <c r="D8" s="41"/>
      <c r="E8" s="41"/>
      <c r="F8" s="41"/>
      <c r="G8" s="41"/>
      <c r="H8" s="41"/>
      <c r="I8" s="41"/>
      <c r="J8" s="29"/>
      <c r="K8" s="29"/>
      <c r="L8" s="29"/>
    </row>
    <row r="9" spans="1:12" ht="15.75">
      <c r="A9" s="66" t="s">
        <v>4</v>
      </c>
      <c r="B9" s="60" t="s">
        <v>613</v>
      </c>
      <c r="C9" s="60" t="s">
        <v>614</v>
      </c>
      <c r="D9" s="60" t="s">
        <v>614</v>
      </c>
      <c r="E9" s="61" t="s">
        <v>615</v>
      </c>
      <c r="F9" s="60"/>
      <c r="G9" s="60" t="s">
        <v>514</v>
      </c>
      <c r="H9" s="60"/>
      <c r="I9" s="62">
        <v>18284</v>
      </c>
      <c r="J9" s="63" t="s">
        <v>616</v>
      </c>
      <c r="K9" s="29"/>
      <c r="L9" s="29"/>
    </row>
    <row r="10" spans="1:12" ht="15.75">
      <c r="A10" s="64"/>
      <c r="B10" s="61">
        <v>37949</v>
      </c>
      <c r="C10" s="61">
        <v>71760</v>
      </c>
      <c r="D10" s="61">
        <v>13329</v>
      </c>
      <c r="E10" s="61">
        <v>1754</v>
      </c>
      <c r="F10" s="62"/>
      <c r="G10" s="61">
        <v>3646</v>
      </c>
      <c r="H10" s="65"/>
      <c r="I10" s="62"/>
      <c r="J10" s="64"/>
      <c r="K10" s="29"/>
      <c r="L10" s="29"/>
    </row>
    <row r="11" spans="1:12" ht="15.75">
      <c r="A11" s="29"/>
      <c r="B11" s="41"/>
      <c r="C11" s="41"/>
      <c r="D11" s="41"/>
      <c r="E11" s="41"/>
      <c r="F11" s="41"/>
      <c r="G11" s="41"/>
      <c r="H11" s="41"/>
      <c r="I11" s="41"/>
      <c r="J11" s="29"/>
      <c r="K11" s="29"/>
      <c r="L11" s="29"/>
    </row>
    <row r="12" spans="1:12" ht="15.75">
      <c r="A12" s="38" t="s">
        <v>5</v>
      </c>
      <c r="B12" s="39" t="s">
        <v>617</v>
      </c>
      <c r="C12" s="39" t="s">
        <v>297</v>
      </c>
      <c r="D12" s="39" t="s">
        <v>297</v>
      </c>
      <c r="E12" s="39"/>
      <c r="F12" s="39" t="s">
        <v>618</v>
      </c>
      <c r="G12" s="39" t="s">
        <v>40</v>
      </c>
      <c r="H12" s="40"/>
      <c r="I12" s="41">
        <v>21609</v>
      </c>
      <c r="J12" s="42" t="s">
        <v>6</v>
      </c>
      <c r="K12" s="29"/>
      <c r="L12" s="29"/>
    </row>
    <row r="13" spans="1:12" ht="15.75">
      <c r="A13" s="29"/>
      <c r="B13" s="40">
        <v>63628</v>
      </c>
      <c r="C13" s="40">
        <v>95709</v>
      </c>
      <c r="D13" s="40">
        <v>13869</v>
      </c>
      <c r="E13" s="40"/>
      <c r="F13" s="40">
        <v>1497</v>
      </c>
      <c r="G13" s="40">
        <v>7680</v>
      </c>
      <c r="H13" s="40"/>
      <c r="I13" s="41"/>
      <c r="J13" s="29"/>
      <c r="K13" s="29"/>
      <c r="L13" s="29"/>
    </row>
    <row r="14" spans="1:12" ht="15.75">
      <c r="A14" s="29"/>
      <c r="B14" s="41"/>
      <c r="C14" s="41"/>
      <c r="D14" s="41"/>
      <c r="E14" s="41"/>
      <c r="F14" s="41"/>
      <c r="G14" s="41"/>
      <c r="H14" s="41"/>
      <c r="I14" s="41"/>
      <c r="J14" s="29"/>
      <c r="K14" s="29"/>
      <c r="L14" s="29"/>
    </row>
    <row r="15" spans="1:12" ht="15.75">
      <c r="A15" s="66" t="s">
        <v>7</v>
      </c>
      <c r="B15" s="60" t="s">
        <v>246</v>
      </c>
      <c r="C15" s="60" t="s">
        <v>539</v>
      </c>
      <c r="D15" s="60" t="s">
        <v>539</v>
      </c>
      <c r="E15" s="60" t="s">
        <v>246</v>
      </c>
      <c r="F15" s="60" t="s">
        <v>619</v>
      </c>
      <c r="G15" s="60" t="s">
        <v>539</v>
      </c>
      <c r="H15" s="61"/>
      <c r="I15" s="62">
        <v>15021</v>
      </c>
      <c r="J15" s="63" t="s">
        <v>251</v>
      </c>
      <c r="K15" s="29"/>
      <c r="L15" s="29"/>
    </row>
    <row r="16" spans="1:12" ht="15.75">
      <c r="A16" s="64"/>
      <c r="B16" s="61">
        <v>86692</v>
      </c>
      <c r="C16" s="61">
        <v>64509</v>
      </c>
      <c r="D16" s="61">
        <v>9114</v>
      </c>
      <c r="E16" s="61">
        <v>3564</v>
      </c>
      <c r="F16" s="61">
        <v>1343</v>
      </c>
      <c r="G16" s="61">
        <v>6361</v>
      </c>
      <c r="H16" s="61"/>
      <c r="I16" s="62"/>
      <c r="J16" s="64"/>
      <c r="K16" s="29"/>
      <c r="L16" s="29"/>
    </row>
    <row r="17" spans="1:12" ht="15.75">
      <c r="A17" s="29"/>
      <c r="B17" s="41"/>
      <c r="C17" s="41"/>
      <c r="D17" s="41"/>
      <c r="E17" s="41"/>
      <c r="F17" s="41"/>
      <c r="G17" s="41"/>
      <c r="H17" s="41"/>
      <c r="I17" s="41"/>
      <c r="J17" s="29"/>
      <c r="K17" s="29"/>
      <c r="L17" s="29"/>
    </row>
    <row r="18" spans="1:12" ht="15.75">
      <c r="A18" s="38" t="s">
        <v>8</v>
      </c>
      <c r="B18" s="39" t="s">
        <v>298</v>
      </c>
      <c r="C18" s="39" t="s">
        <v>620</v>
      </c>
      <c r="D18" s="39" t="s">
        <v>620</v>
      </c>
      <c r="E18" s="39" t="s">
        <v>298</v>
      </c>
      <c r="F18" s="39" t="s">
        <v>488</v>
      </c>
      <c r="G18" s="39" t="s">
        <v>542</v>
      </c>
      <c r="H18" s="40"/>
      <c r="I18" s="41">
        <v>23385</v>
      </c>
      <c r="J18" s="42" t="s">
        <v>302</v>
      </c>
      <c r="K18" s="29"/>
      <c r="L18" s="29"/>
    </row>
    <row r="19" spans="1:12" ht="15.75">
      <c r="A19" s="29"/>
      <c r="B19" s="40">
        <v>92189</v>
      </c>
      <c r="C19" s="40">
        <v>40861</v>
      </c>
      <c r="D19" s="40">
        <v>8725</v>
      </c>
      <c r="E19" s="40">
        <v>2767</v>
      </c>
      <c r="F19" s="40">
        <v>2448</v>
      </c>
      <c r="G19" s="40">
        <v>2872</v>
      </c>
      <c r="H19" s="40"/>
      <c r="I19" s="41"/>
      <c r="J19" s="29"/>
      <c r="K19" s="29"/>
      <c r="L19" s="29"/>
    </row>
    <row r="20" spans="1:12" ht="15.75">
      <c r="A20" s="29"/>
      <c r="B20" s="41"/>
      <c r="C20" s="41"/>
      <c r="D20" s="41"/>
      <c r="E20" s="41"/>
      <c r="F20" s="41"/>
      <c r="G20" s="41"/>
      <c r="H20" s="41"/>
      <c r="I20" s="41"/>
      <c r="J20" s="29"/>
      <c r="K20" s="29"/>
      <c r="L20" s="29"/>
    </row>
    <row r="21" spans="1:12" ht="15.75">
      <c r="A21" s="66" t="s">
        <v>9</v>
      </c>
      <c r="B21" s="60" t="s">
        <v>41</v>
      </c>
      <c r="C21" s="61"/>
      <c r="D21" s="61" t="s">
        <v>41</v>
      </c>
      <c r="E21" s="61"/>
      <c r="F21" s="61" t="s">
        <v>41</v>
      </c>
      <c r="G21" s="61"/>
      <c r="H21" s="60"/>
      <c r="I21" s="62">
        <v>38908</v>
      </c>
      <c r="J21" s="63" t="s">
        <v>42</v>
      </c>
      <c r="K21" s="29"/>
      <c r="L21" s="29"/>
    </row>
    <row r="22" spans="1:12" ht="15.75">
      <c r="A22" s="64"/>
      <c r="B22" s="61">
        <v>73235</v>
      </c>
      <c r="C22" s="61"/>
      <c r="D22" s="61">
        <v>1693</v>
      </c>
      <c r="E22" s="61"/>
      <c r="F22" s="62">
        <v>1194</v>
      </c>
      <c r="G22" s="62"/>
      <c r="H22" s="61"/>
      <c r="I22" s="62"/>
      <c r="J22" s="64"/>
      <c r="K22" s="29"/>
      <c r="L22" s="29"/>
    </row>
    <row r="23" spans="1:12" ht="15.75">
      <c r="A23" s="29"/>
      <c r="B23" s="41"/>
      <c r="C23" s="41"/>
      <c r="D23" s="41"/>
      <c r="E23" s="41"/>
      <c r="F23" s="41"/>
      <c r="G23" s="41"/>
      <c r="H23" s="41"/>
      <c r="I23" s="41"/>
      <c r="J23" s="29"/>
      <c r="K23" s="29"/>
      <c r="L23" s="29"/>
    </row>
    <row r="24" spans="1:12" ht="15.75">
      <c r="A24" s="38" t="s">
        <v>10</v>
      </c>
      <c r="B24" s="39" t="s">
        <v>43</v>
      </c>
      <c r="C24" s="40" t="s">
        <v>621</v>
      </c>
      <c r="D24" s="40" t="s">
        <v>563</v>
      </c>
      <c r="E24" s="40"/>
      <c r="F24" s="41"/>
      <c r="G24" s="41"/>
      <c r="H24" s="41"/>
      <c r="I24" s="41">
        <v>29105</v>
      </c>
      <c r="J24" s="42" t="s">
        <v>44</v>
      </c>
      <c r="K24" s="29"/>
      <c r="L24" s="29"/>
    </row>
    <row r="25" spans="1:12" ht="15.75">
      <c r="A25" s="29"/>
      <c r="B25" s="40">
        <v>50924</v>
      </c>
      <c r="C25" s="40">
        <v>18896</v>
      </c>
      <c r="D25" s="40">
        <v>3960</v>
      </c>
      <c r="E25" s="40"/>
      <c r="F25" s="41"/>
      <c r="G25" s="41"/>
      <c r="H25" s="41"/>
      <c r="I25" s="41"/>
      <c r="J25" s="29"/>
      <c r="K25" s="29"/>
      <c r="L25" s="29"/>
    </row>
    <row r="26" spans="1:12" ht="15.75">
      <c r="A26" s="29"/>
      <c r="B26" s="41"/>
      <c r="C26" s="41"/>
      <c r="D26" s="41"/>
      <c r="E26" s="41"/>
      <c r="F26" s="41"/>
      <c r="G26" s="41"/>
      <c r="H26" s="41"/>
      <c r="I26" s="41"/>
      <c r="J26" s="29"/>
      <c r="K26" s="29"/>
      <c r="L26" s="29"/>
    </row>
    <row r="27" spans="1:12" ht="15.75">
      <c r="A27" s="66" t="s">
        <v>11</v>
      </c>
      <c r="B27" s="60" t="s">
        <v>305</v>
      </c>
      <c r="C27" s="61" t="s">
        <v>622</v>
      </c>
      <c r="D27" s="61"/>
      <c r="E27" s="60"/>
      <c r="F27" s="60" t="s">
        <v>491</v>
      </c>
      <c r="G27" s="61"/>
      <c r="H27" s="61"/>
      <c r="I27" s="62">
        <v>26846</v>
      </c>
      <c r="J27" s="63" t="s">
        <v>12</v>
      </c>
      <c r="K27" s="29"/>
      <c r="L27" s="29"/>
    </row>
    <row r="28" spans="1:12" ht="15.75">
      <c r="A28" s="64"/>
      <c r="B28" s="61">
        <v>108408</v>
      </c>
      <c r="C28" s="61">
        <v>18383</v>
      </c>
      <c r="D28" s="61"/>
      <c r="E28" s="62"/>
      <c r="F28" s="61">
        <v>4540</v>
      </c>
      <c r="G28" s="62"/>
      <c r="H28" s="61"/>
      <c r="I28" s="62"/>
      <c r="J28" s="64"/>
      <c r="K28" s="29"/>
      <c r="L28" s="29"/>
    </row>
    <row r="29" spans="1:12" ht="15.75">
      <c r="A29" s="29"/>
      <c r="B29" s="41"/>
      <c r="C29" s="41"/>
      <c r="D29" s="41"/>
      <c r="E29" s="41"/>
      <c r="F29" s="41"/>
      <c r="G29" s="41"/>
      <c r="H29" s="41"/>
      <c r="I29" s="41"/>
      <c r="J29" s="29"/>
      <c r="K29" s="29"/>
      <c r="L29" s="29"/>
    </row>
    <row r="30" spans="1:12" ht="15.75">
      <c r="A30" s="38" t="s">
        <v>13</v>
      </c>
      <c r="B30" s="39" t="s">
        <v>307</v>
      </c>
      <c r="C30" s="40" t="s">
        <v>623</v>
      </c>
      <c r="D30" s="40" t="s">
        <v>580</v>
      </c>
      <c r="E30" s="40" t="s">
        <v>307</v>
      </c>
      <c r="F30" s="39" t="s">
        <v>624</v>
      </c>
      <c r="G30" s="40"/>
      <c r="H30" s="40"/>
      <c r="I30" s="41">
        <v>30577</v>
      </c>
      <c r="J30" s="42" t="s">
        <v>625</v>
      </c>
      <c r="K30" s="29"/>
      <c r="L30" s="29"/>
    </row>
    <row r="31" spans="1:12" ht="15.75">
      <c r="A31" s="29"/>
      <c r="B31" s="40">
        <v>67274</v>
      </c>
      <c r="C31" s="40">
        <v>24486</v>
      </c>
      <c r="D31" s="40">
        <v>4899</v>
      </c>
      <c r="E31" s="40">
        <v>2165</v>
      </c>
      <c r="F31" s="40">
        <v>5698</v>
      </c>
      <c r="G31" s="41"/>
      <c r="H31" s="40"/>
      <c r="I31" s="41"/>
      <c r="J31" s="29"/>
      <c r="K31" s="29"/>
      <c r="L31" s="29"/>
    </row>
    <row r="32" spans="1:12" ht="15.75">
      <c r="A32" s="29"/>
      <c r="B32" s="41"/>
      <c r="C32" s="41"/>
      <c r="D32" s="41"/>
      <c r="E32" s="41"/>
      <c r="F32" s="41"/>
      <c r="G32" s="41"/>
      <c r="H32" s="41"/>
      <c r="I32" s="41"/>
      <c r="J32" s="29"/>
      <c r="K32" s="29"/>
      <c r="L32" s="29"/>
    </row>
    <row r="33" spans="1:12" ht="15.75">
      <c r="A33" s="66" t="s">
        <v>14</v>
      </c>
      <c r="B33" s="60" t="s">
        <v>310</v>
      </c>
      <c r="C33" s="60" t="s">
        <v>550</v>
      </c>
      <c r="D33" s="60" t="s">
        <v>152</v>
      </c>
      <c r="E33" s="60"/>
      <c r="F33" s="60" t="s">
        <v>494</v>
      </c>
      <c r="G33" s="61"/>
      <c r="H33" s="61"/>
      <c r="I33" s="62">
        <v>29246</v>
      </c>
      <c r="J33" s="63" t="s">
        <v>312</v>
      </c>
      <c r="K33" s="29"/>
      <c r="L33" s="29"/>
    </row>
    <row r="34" spans="1:12" ht="15.75">
      <c r="A34" s="64"/>
      <c r="B34" s="61">
        <v>81368</v>
      </c>
      <c r="C34" s="62">
        <v>5577</v>
      </c>
      <c r="D34" s="62">
        <v>1396</v>
      </c>
      <c r="E34" s="62"/>
      <c r="F34" s="61">
        <v>2160</v>
      </c>
      <c r="G34" s="62"/>
      <c r="H34" s="62"/>
      <c r="I34" s="62"/>
      <c r="J34" s="64"/>
      <c r="K34" s="29"/>
      <c r="L34" s="29"/>
    </row>
    <row r="35" spans="1:12" ht="15.75">
      <c r="A35" s="29"/>
      <c r="B35" s="41"/>
      <c r="C35" s="41"/>
      <c r="D35" s="41"/>
      <c r="E35" s="41"/>
      <c r="F35" s="41"/>
      <c r="G35" s="41"/>
      <c r="H35" s="41"/>
      <c r="I35" s="41"/>
      <c r="J35" s="29"/>
      <c r="K35" s="29"/>
      <c r="L35" s="29"/>
    </row>
    <row r="36" spans="1:12" ht="15.75">
      <c r="A36" s="32" t="s">
        <v>15</v>
      </c>
      <c r="B36" s="39" t="s">
        <v>450</v>
      </c>
      <c r="C36" s="39" t="s">
        <v>626</v>
      </c>
      <c r="D36" s="39" t="s">
        <v>626</v>
      </c>
      <c r="E36" s="39" t="s">
        <v>627</v>
      </c>
      <c r="F36" s="40" t="s">
        <v>268</v>
      </c>
      <c r="G36" s="40"/>
      <c r="H36" s="39"/>
      <c r="I36" s="41">
        <v>22691</v>
      </c>
      <c r="J36" s="42" t="s">
        <v>452</v>
      </c>
      <c r="K36" s="29"/>
      <c r="L36" s="29"/>
    </row>
    <row r="37" spans="1:12" ht="15.75">
      <c r="A37" s="29"/>
      <c r="B37" s="40">
        <v>73674</v>
      </c>
      <c r="C37" s="41">
        <v>5718</v>
      </c>
      <c r="D37" s="41">
        <v>1566</v>
      </c>
      <c r="E37" s="40">
        <v>1144</v>
      </c>
      <c r="F37" s="40">
        <v>2099</v>
      </c>
      <c r="G37" s="41"/>
      <c r="H37" s="41"/>
      <c r="I37" s="41"/>
      <c r="J37" s="29"/>
      <c r="K37" s="29"/>
      <c r="L37" s="29"/>
    </row>
    <row r="38" spans="1:12" ht="15.75">
      <c r="A38" s="29"/>
      <c r="B38" s="41"/>
      <c r="C38" s="41"/>
      <c r="D38" s="41"/>
      <c r="E38" s="41"/>
      <c r="F38" s="41"/>
      <c r="G38" s="41"/>
      <c r="H38" s="41"/>
      <c r="I38" s="41"/>
      <c r="J38" s="29"/>
      <c r="K38" s="29"/>
      <c r="L38" s="29"/>
    </row>
    <row r="39" spans="1:12" ht="15.75">
      <c r="A39" s="66" t="s">
        <v>16</v>
      </c>
      <c r="B39" s="60" t="s">
        <v>314</v>
      </c>
      <c r="C39" s="60" t="s">
        <v>552</v>
      </c>
      <c r="D39" s="60" t="s">
        <v>628</v>
      </c>
      <c r="E39" s="60"/>
      <c r="F39" s="60" t="s">
        <v>629</v>
      </c>
      <c r="G39" s="60"/>
      <c r="H39" s="61" t="s">
        <v>630</v>
      </c>
      <c r="I39" s="62">
        <v>19016</v>
      </c>
      <c r="J39" s="63" t="s">
        <v>17</v>
      </c>
      <c r="K39" s="29"/>
      <c r="L39" s="29"/>
    </row>
    <row r="40" spans="1:12" ht="15.75">
      <c r="A40" s="64"/>
      <c r="B40" s="61">
        <v>53269</v>
      </c>
      <c r="C40" s="62">
        <v>7405</v>
      </c>
      <c r="D40" s="62">
        <v>1632</v>
      </c>
      <c r="E40" s="62"/>
      <c r="F40" s="61">
        <v>1080</v>
      </c>
      <c r="G40" s="62"/>
      <c r="H40" s="62">
        <v>320</v>
      </c>
      <c r="I40" s="62"/>
      <c r="J40" s="64"/>
      <c r="K40" s="29"/>
      <c r="L40" s="29"/>
    </row>
    <row r="41" spans="1:12" ht="15.75">
      <c r="A41" s="29"/>
      <c r="B41" s="41"/>
      <c r="C41" s="41"/>
      <c r="D41" s="41"/>
      <c r="E41" s="41"/>
      <c r="F41" s="41"/>
      <c r="G41" s="41"/>
      <c r="H41" s="41"/>
      <c r="I41" s="41"/>
      <c r="J41" s="29"/>
      <c r="K41" s="29"/>
      <c r="L41" s="29"/>
    </row>
    <row r="42" spans="1:12" ht="15.75">
      <c r="A42" s="32" t="s">
        <v>18</v>
      </c>
      <c r="B42" s="39" t="s">
        <v>631</v>
      </c>
      <c r="C42" s="39" t="s">
        <v>418</v>
      </c>
      <c r="D42" s="39" t="s">
        <v>418</v>
      </c>
      <c r="E42" s="39" t="s">
        <v>498</v>
      </c>
      <c r="F42" s="39" t="s">
        <v>631</v>
      </c>
      <c r="G42" s="40" t="s">
        <v>418</v>
      </c>
      <c r="H42" s="40"/>
      <c r="I42" s="41">
        <v>19937</v>
      </c>
      <c r="J42" s="42" t="s">
        <v>556</v>
      </c>
      <c r="K42" s="29"/>
      <c r="L42" s="29"/>
    </row>
    <row r="43" spans="1:12" ht="15.75">
      <c r="A43" s="29"/>
      <c r="B43" s="40">
        <v>39153</v>
      </c>
      <c r="C43" s="40">
        <v>60550</v>
      </c>
      <c r="D43" s="40">
        <v>11707</v>
      </c>
      <c r="E43" s="40">
        <v>1245</v>
      </c>
      <c r="F43" s="40">
        <v>1014</v>
      </c>
      <c r="G43" s="40">
        <v>3881</v>
      </c>
      <c r="H43" s="40"/>
      <c r="I43" s="41"/>
      <c r="J43" s="29"/>
      <c r="K43" s="29"/>
      <c r="L43" s="29"/>
    </row>
    <row r="44" spans="1:12" ht="15.75">
      <c r="A44" s="29"/>
      <c r="B44" s="41"/>
      <c r="C44" s="41"/>
      <c r="D44" s="41"/>
      <c r="E44" s="41"/>
      <c r="F44" s="41"/>
      <c r="G44" s="41"/>
      <c r="H44" s="41"/>
      <c r="I44" s="41"/>
      <c r="J44" s="29"/>
      <c r="K44" s="29"/>
      <c r="L44" s="29"/>
    </row>
    <row r="45" spans="1:12" ht="15.75">
      <c r="A45" s="67" t="s">
        <v>19</v>
      </c>
      <c r="B45" s="60" t="s">
        <v>317</v>
      </c>
      <c r="C45" s="60" t="s">
        <v>632</v>
      </c>
      <c r="D45" s="60"/>
      <c r="E45" s="61" t="s">
        <v>58</v>
      </c>
      <c r="F45" s="60" t="s">
        <v>499</v>
      </c>
      <c r="G45" s="60"/>
      <c r="H45" s="60"/>
      <c r="I45" s="62">
        <v>21269</v>
      </c>
      <c r="J45" s="63" t="s">
        <v>20</v>
      </c>
      <c r="K45" s="29"/>
      <c r="L45" s="29"/>
    </row>
    <row r="46" spans="1:12" ht="15.75">
      <c r="A46" s="64"/>
      <c r="B46" s="61">
        <v>104351</v>
      </c>
      <c r="C46" s="61">
        <v>32458</v>
      </c>
      <c r="D46" s="61"/>
      <c r="E46" s="61">
        <v>2825</v>
      </c>
      <c r="F46" s="61">
        <v>3896</v>
      </c>
      <c r="G46" s="61"/>
      <c r="H46" s="61"/>
      <c r="I46" s="62"/>
      <c r="J46" s="64"/>
      <c r="K46" s="29"/>
      <c r="L46" s="29"/>
    </row>
    <row r="47" spans="1:12" ht="15.75">
      <c r="A47" s="29"/>
      <c r="B47" s="41"/>
      <c r="C47" s="41"/>
      <c r="D47" s="41"/>
      <c r="E47" s="41"/>
      <c r="F47" s="41"/>
      <c r="G47" s="41"/>
      <c r="H47" s="41"/>
      <c r="I47" s="41"/>
      <c r="J47" s="29"/>
      <c r="K47" s="29"/>
      <c r="L47" s="29"/>
    </row>
    <row r="48" spans="1:12" ht="15.75">
      <c r="A48" s="32" t="s">
        <v>21</v>
      </c>
      <c r="B48" s="39" t="s">
        <v>321</v>
      </c>
      <c r="C48" s="39" t="s">
        <v>633</v>
      </c>
      <c r="D48" s="40" t="s">
        <v>566</v>
      </c>
      <c r="E48" s="40"/>
      <c r="F48" s="39" t="s">
        <v>560</v>
      </c>
      <c r="G48" s="40"/>
      <c r="H48" s="79"/>
      <c r="I48" s="41">
        <v>19687</v>
      </c>
      <c r="J48" s="42" t="s">
        <v>211</v>
      </c>
      <c r="K48" s="29"/>
      <c r="L48" s="29"/>
    </row>
    <row r="49" spans="1:12" ht="15.75">
      <c r="A49" s="29"/>
      <c r="B49" s="40">
        <v>88271</v>
      </c>
      <c r="C49" s="40">
        <v>5633</v>
      </c>
      <c r="D49" s="40">
        <v>1082</v>
      </c>
      <c r="E49" s="40"/>
      <c r="F49" s="40">
        <v>1410</v>
      </c>
      <c r="G49" s="40"/>
      <c r="H49" s="79"/>
      <c r="I49" s="41"/>
      <c r="J49" s="29"/>
      <c r="K49" s="29"/>
      <c r="L49" s="29"/>
    </row>
    <row r="50" spans="1:12" ht="15.75">
      <c r="A50" s="29"/>
      <c r="B50" s="41"/>
      <c r="C50" s="41"/>
      <c r="D50" s="41"/>
      <c r="E50" s="41"/>
      <c r="F50" s="41"/>
      <c r="G50" s="41"/>
      <c r="H50" s="41" t="s">
        <v>22</v>
      </c>
      <c r="I50" s="41"/>
      <c r="J50" s="29"/>
      <c r="K50" s="29"/>
      <c r="L50" s="29"/>
    </row>
    <row r="51" spans="1:12" ht="15.75">
      <c r="A51" s="67" t="s">
        <v>23</v>
      </c>
      <c r="B51" s="60" t="s">
        <v>326</v>
      </c>
      <c r="C51" s="60" t="s">
        <v>634</v>
      </c>
      <c r="D51" s="60" t="s">
        <v>635</v>
      </c>
      <c r="E51" s="60"/>
      <c r="F51" s="60" t="s">
        <v>564</v>
      </c>
      <c r="G51" s="62"/>
      <c r="H51" s="65" t="s">
        <v>565</v>
      </c>
      <c r="I51" s="62">
        <v>31489</v>
      </c>
      <c r="J51" s="63" t="s">
        <v>24</v>
      </c>
      <c r="K51" s="29"/>
      <c r="L51" s="29"/>
    </row>
    <row r="52" spans="1:12" ht="15.75">
      <c r="A52" s="64"/>
      <c r="B52" s="61">
        <v>86971</v>
      </c>
      <c r="C52" s="61">
        <v>2878</v>
      </c>
      <c r="D52" s="61">
        <v>787</v>
      </c>
      <c r="E52" s="62"/>
      <c r="F52" s="61">
        <v>8597</v>
      </c>
      <c r="G52" s="62"/>
      <c r="H52" s="65" t="s">
        <v>565</v>
      </c>
      <c r="I52" s="62"/>
      <c r="J52" s="64"/>
      <c r="K52" s="29"/>
      <c r="L52" s="29"/>
    </row>
    <row r="53" spans="1:12" ht="15.75">
      <c r="A53" s="29"/>
      <c r="B53" s="29"/>
      <c r="C53" s="29"/>
      <c r="D53" s="29"/>
      <c r="E53" s="29"/>
      <c r="F53" s="29"/>
      <c r="G53" s="29"/>
      <c r="H53" s="41"/>
      <c r="I53" s="41"/>
      <c r="J53" s="29"/>
      <c r="K53" s="29"/>
      <c r="L53" s="29"/>
    </row>
    <row r="54" spans="1:12" ht="15.75">
      <c r="A54" s="32" t="s">
        <v>25</v>
      </c>
      <c r="B54" s="39" t="s">
        <v>327</v>
      </c>
      <c r="C54" s="39" t="s">
        <v>636</v>
      </c>
      <c r="D54" s="39" t="s">
        <v>636</v>
      </c>
      <c r="E54" s="39" t="s">
        <v>636</v>
      </c>
      <c r="F54" s="39" t="s">
        <v>502</v>
      </c>
      <c r="G54" s="39"/>
      <c r="H54" s="41" t="s">
        <v>22</v>
      </c>
      <c r="I54" s="41">
        <v>22699</v>
      </c>
      <c r="J54" s="42" t="s">
        <v>26</v>
      </c>
      <c r="K54" s="29"/>
      <c r="L54" s="29"/>
    </row>
    <row r="55" spans="1:12" ht="15.75">
      <c r="A55" s="29"/>
      <c r="B55" s="40">
        <v>79257</v>
      </c>
      <c r="C55" s="40">
        <v>7982</v>
      </c>
      <c r="D55" s="80">
        <v>2280</v>
      </c>
      <c r="E55" s="40">
        <v>775</v>
      </c>
      <c r="F55" s="40">
        <v>1690</v>
      </c>
      <c r="G55" s="40"/>
      <c r="H55" s="41" t="s">
        <v>22</v>
      </c>
      <c r="I55" s="41"/>
      <c r="J55" s="29"/>
      <c r="K55" s="29"/>
      <c r="L55" s="29"/>
    </row>
    <row r="56" spans="1:12" ht="15.75">
      <c r="A56" s="29"/>
      <c r="B56" s="29"/>
      <c r="C56" s="29"/>
      <c r="D56" s="29"/>
      <c r="E56" s="29"/>
      <c r="F56" s="29"/>
      <c r="G56" s="29"/>
      <c r="H56" s="41"/>
      <c r="I56" s="41"/>
      <c r="J56" s="29"/>
      <c r="K56" s="29"/>
      <c r="L56" s="29"/>
    </row>
    <row r="57" spans="1:12" ht="15.75">
      <c r="A57" s="67" t="s">
        <v>27</v>
      </c>
      <c r="B57" s="60" t="s">
        <v>330</v>
      </c>
      <c r="C57" s="60" t="s">
        <v>316</v>
      </c>
      <c r="D57" s="60"/>
      <c r="E57" s="60" t="s">
        <v>637</v>
      </c>
      <c r="F57" s="61"/>
      <c r="G57" s="61" t="s">
        <v>638</v>
      </c>
      <c r="H57" s="65"/>
      <c r="I57" s="62">
        <v>55344</v>
      </c>
      <c r="J57" s="63" t="s">
        <v>28</v>
      </c>
      <c r="K57" s="29"/>
      <c r="L57" s="29"/>
    </row>
    <row r="58" spans="1:12" ht="15.75">
      <c r="A58" s="64"/>
      <c r="B58" s="61">
        <v>91623</v>
      </c>
      <c r="C58" s="61">
        <v>12597</v>
      </c>
      <c r="D58" s="62"/>
      <c r="E58" s="61">
        <v>3251</v>
      </c>
      <c r="F58" s="62"/>
      <c r="G58" s="61">
        <v>3234</v>
      </c>
      <c r="H58" s="65"/>
      <c r="I58" s="62"/>
      <c r="J58" s="64"/>
      <c r="K58" s="29"/>
      <c r="L58" s="29"/>
    </row>
    <row r="59" spans="1:12" ht="15.75">
      <c r="A59" s="29"/>
      <c r="B59" s="29"/>
      <c r="C59" s="29"/>
      <c r="D59" s="29"/>
      <c r="E59" s="29"/>
      <c r="F59" s="29"/>
      <c r="G59" s="29"/>
      <c r="H59" s="41"/>
      <c r="I59" s="41"/>
      <c r="J59" s="29"/>
      <c r="K59" s="29"/>
      <c r="L59" s="29"/>
    </row>
    <row r="60" spans="1:12" ht="15.75">
      <c r="A60" s="32" t="s">
        <v>29</v>
      </c>
      <c r="B60" s="39" t="s">
        <v>72</v>
      </c>
      <c r="C60" s="39" t="s">
        <v>420</v>
      </c>
      <c r="D60" s="39" t="s">
        <v>421</v>
      </c>
      <c r="E60" s="39"/>
      <c r="F60" s="39"/>
      <c r="G60" s="39" t="s">
        <v>639</v>
      </c>
      <c r="H60" s="39" t="s">
        <v>640</v>
      </c>
      <c r="I60" s="41">
        <v>20190</v>
      </c>
      <c r="J60" s="42" t="s">
        <v>460</v>
      </c>
      <c r="K60" s="29"/>
      <c r="L60" s="29"/>
    </row>
    <row r="61" spans="1:12" ht="15.75">
      <c r="A61" s="29"/>
      <c r="B61" s="40">
        <v>56378</v>
      </c>
      <c r="C61" s="40">
        <v>88341</v>
      </c>
      <c r="D61" s="41">
        <v>16126</v>
      </c>
      <c r="E61" s="40"/>
      <c r="F61" s="40"/>
      <c r="G61" s="40">
        <v>5941</v>
      </c>
      <c r="H61" s="40">
        <v>1046</v>
      </c>
      <c r="I61" s="41"/>
      <c r="J61" s="29"/>
      <c r="K61" s="29"/>
      <c r="L61" s="29"/>
    </row>
    <row r="62" spans="1:12" ht="15.75">
      <c r="A62" s="29"/>
      <c r="B62" s="29"/>
      <c r="C62" s="29"/>
      <c r="D62" s="29"/>
      <c r="E62" s="29"/>
      <c r="F62" s="29"/>
      <c r="G62" s="29"/>
      <c r="H62" s="41"/>
      <c r="I62" s="41"/>
      <c r="J62" s="29"/>
      <c r="K62" s="29"/>
      <c r="L62" s="29"/>
    </row>
    <row r="63" spans="1:12" ht="15.75">
      <c r="A63" s="67" t="s">
        <v>30</v>
      </c>
      <c r="B63" s="60" t="s">
        <v>570</v>
      </c>
      <c r="C63" s="60" t="s">
        <v>571</v>
      </c>
      <c r="D63" s="60" t="s">
        <v>565</v>
      </c>
      <c r="E63" s="60" t="s">
        <v>570</v>
      </c>
      <c r="F63" s="60" t="s">
        <v>570</v>
      </c>
      <c r="G63" s="60" t="s">
        <v>505</v>
      </c>
      <c r="H63" s="62"/>
      <c r="I63" s="62">
        <v>22021</v>
      </c>
      <c r="J63" s="63" t="s">
        <v>572</v>
      </c>
      <c r="K63" s="29"/>
      <c r="L63" s="29"/>
    </row>
    <row r="64" spans="1:12" ht="15.75">
      <c r="A64" s="64"/>
      <c r="B64" s="62">
        <v>61753</v>
      </c>
      <c r="C64" s="61">
        <v>98546</v>
      </c>
      <c r="D64" s="62"/>
      <c r="E64" s="62">
        <v>2005</v>
      </c>
      <c r="F64" s="62">
        <v>1831</v>
      </c>
      <c r="G64" s="61">
        <v>4769</v>
      </c>
      <c r="H64" s="62"/>
      <c r="I64" s="62"/>
      <c r="J64" s="64"/>
      <c r="K64" s="29"/>
      <c r="L64" s="29"/>
    </row>
    <row r="65" spans="1:12" ht="15.75">
      <c r="A65" s="29"/>
      <c r="B65" s="29"/>
      <c r="C65" s="29"/>
      <c r="D65" s="29"/>
      <c r="E65" s="29"/>
      <c r="F65" s="29"/>
      <c r="G65" s="29"/>
      <c r="H65" s="29"/>
      <c r="I65" s="41"/>
      <c r="J65" s="29"/>
      <c r="K65" s="29"/>
      <c r="L65" s="29"/>
    </row>
    <row r="66" spans="1:12" ht="15.75">
      <c r="A66" s="32" t="s">
        <v>31</v>
      </c>
      <c r="B66" s="39" t="s">
        <v>423</v>
      </c>
      <c r="C66" s="39" t="s">
        <v>641</v>
      </c>
      <c r="D66" s="39">
        <v>15690</v>
      </c>
      <c r="E66" s="39" t="s">
        <v>423</v>
      </c>
      <c r="F66" s="39"/>
      <c r="G66" s="39"/>
      <c r="H66" s="40"/>
      <c r="I66" s="41">
        <v>21183</v>
      </c>
      <c r="J66" s="42" t="s">
        <v>426</v>
      </c>
      <c r="K66" s="29"/>
      <c r="L66" s="29"/>
    </row>
    <row r="67" spans="1:12" ht="15.75">
      <c r="A67" s="29"/>
      <c r="B67" s="41">
        <v>123638</v>
      </c>
      <c r="C67" s="40">
        <v>50931</v>
      </c>
      <c r="D67" s="40">
        <v>13463</v>
      </c>
      <c r="E67" s="41">
        <v>7311</v>
      </c>
      <c r="F67" s="41"/>
      <c r="G67" s="79"/>
      <c r="H67" s="41"/>
      <c r="I67" s="41"/>
      <c r="J67" s="29"/>
      <c r="K67" s="29"/>
      <c r="L67" s="29"/>
    </row>
    <row r="68" spans="1:12" ht="15.75">
      <c r="A68" s="29"/>
      <c r="B68" s="29"/>
      <c r="C68" s="29"/>
      <c r="D68" s="29"/>
      <c r="E68" s="29"/>
      <c r="F68" s="29"/>
      <c r="G68" s="29"/>
      <c r="H68" s="29"/>
      <c r="I68" s="41"/>
      <c r="J68" s="29"/>
      <c r="K68" s="29"/>
      <c r="L68" s="29"/>
    </row>
    <row r="69" spans="1:12" ht="15.75">
      <c r="A69" s="67" t="s">
        <v>32</v>
      </c>
      <c r="B69" s="60" t="s">
        <v>642</v>
      </c>
      <c r="C69" s="60" t="s">
        <v>422</v>
      </c>
      <c r="D69" s="60" t="s">
        <v>422</v>
      </c>
      <c r="E69" s="60" t="s">
        <v>422</v>
      </c>
      <c r="F69" s="60"/>
      <c r="G69" s="60" t="s">
        <v>643</v>
      </c>
      <c r="H69" s="61"/>
      <c r="I69" s="62">
        <v>21209</v>
      </c>
      <c r="J69" s="63" t="s">
        <v>462</v>
      </c>
      <c r="K69" s="29"/>
      <c r="L69" s="29"/>
    </row>
    <row r="70" spans="1:12" ht="15.75">
      <c r="A70" s="64"/>
      <c r="B70" s="62">
        <v>81296</v>
      </c>
      <c r="C70" s="61">
        <v>87786</v>
      </c>
      <c r="D70" s="61">
        <v>15203</v>
      </c>
      <c r="E70" s="62">
        <v>3930</v>
      </c>
      <c r="F70" s="62"/>
      <c r="G70" s="61">
        <v>5051</v>
      </c>
      <c r="H70" s="61"/>
      <c r="I70" s="62"/>
      <c r="J70" s="64"/>
      <c r="K70" s="29"/>
      <c r="L70" s="29"/>
    </row>
    <row r="71" spans="1:12" ht="15.75">
      <c r="A71" s="29"/>
      <c r="B71" s="29"/>
      <c r="C71" s="29"/>
      <c r="D71" s="29"/>
      <c r="E71" s="29"/>
      <c r="F71" s="29"/>
      <c r="G71" s="29"/>
      <c r="H71" s="41"/>
      <c r="I71" s="41"/>
      <c r="J71" s="29"/>
      <c r="K71" s="29"/>
      <c r="L71" s="29"/>
    </row>
    <row r="72" spans="1:12" ht="15.75">
      <c r="A72" s="32" t="s">
        <v>33</v>
      </c>
      <c r="B72" s="39"/>
      <c r="C72" s="39" t="s">
        <v>576</v>
      </c>
      <c r="D72" s="39" t="s">
        <v>577</v>
      </c>
      <c r="E72" s="40"/>
      <c r="F72" s="40"/>
      <c r="G72" s="40" t="s">
        <v>577</v>
      </c>
      <c r="H72" s="40"/>
      <c r="I72" s="41">
        <v>45362</v>
      </c>
      <c r="J72" s="42" t="s">
        <v>467</v>
      </c>
      <c r="K72" s="29"/>
      <c r="L72" s="29"/>
    </row>
    <row r="73" spans="1:12" ht="15.75">
      <c r="A73" s="29"/>
      <c r="B73" s="41"/>
      <c r="C73" s="40">
        <v>111242</v>
      </c>
      <c r="D73" s="41">
        <v>21596</v>
      </c>
      <c r="E73" s="41"/>
      <c r="F73" s="41"/>
      <c r="G73" s="40">
        <v>4897</v>
      </c>
      <c r="H73" s="40"/>
      <c r="I73" s="41"/>
      <c r="J73" s="29"/>
      <c r="K73" s="29"/>
      <c r="L73" s="29"/>
    </row>
    <row r="74" spans="1:12" ht="15.75">
      <c r="A74" s="29"/>
      <c r="B74" s="29"/>
      <c r="C74" s="29"/>
      <c r="D74" s="29"/>
      <c r="E74" s="29"/>
      <c r="F74" s="29"/>
      <c r="G74" s="29"/>
      <c r="H74" s="41"/>
      <c r="I74" s="41"/>
      <c r="J74" s="29"/>
      <c r="K74" s="29"/>
      <c r="L74" s="29"/>
    </row>
    <row r="75" spans="1:12" ht="15.75">
      <c r="A75" s="67" t="s">
        <v>34</v>
      </c>
      <c r="B75" s="60" t="s">
        <v>578</v>
      </c>
      <c r="C75" s="60" t="s">
        <v>579</v>
      </c>
      <c r="D75" s="60" t="s">
        <v>579</v>
      </c>
      <c r="E75" s="61"/>
      <c r="F75" s="65" t="s">
        <v>22</v>
      </c>
      <c r="G75" s="65"/>
      <c r="H75" s="62" t="s">
        <v>22</v>
      </c>
      <c r="I75" s="62">
        <v>22330</v>
      </c>
      <c r="J75" s="63" t="s">
        <v>387</v>
      </c>
      <c r="K75" s="29"/>
      <c r="L75" s="29"/>
    </row>
    <row r="76" spans="1:12" ht="15.75">
      <c r="A76" s="64"/>
      <c r="B76" s="62">
        <v>31011</v>
      </c>
      <c r="C76" s="61">
        <v>101698</v>
      </c>
      <c r="D76" s="61">
        <v>14993</v>
      </c>
      <c r="E76" s="62"/>
      <c r="F76" s="62"/>
      <c r="G76" s="65"/>
      <c r="H76" s="62" t="s">
        <v>22</v>
      </c>
      <c r="I76" s="62"/>
      <c r="J76" s="64"/>
      <c r="K76" s="29"/>
      <c r="L76" s="29"/>
    </row>
    <row r="77" spans="1:12" ht="15.75">
      <c r="A77" s="29"/>
      <c r="B77" s="29"/>
      <c r="C77" s="29"/>
      <c r="D77" s="29"/>
      <c r="E77" s="29"/>
      <c r="F77" s="29"/>
      <c r="G77" s="29"/>
      <c r="H77" s="29"/>
      <c r="I77" s="41"/>
      <c r="J77" s="29"/>
      <c r="K77" s="29"/>
      <c r="L77" s="29"/>
    </row>
    <row r="78" spans="1:12" ht="15.75">
      <c r="A78" s="32" t="s">
        <v>35</v>
      </c>
      <c r="B78" s="40" t="s">
        <v>644</v>
      </c>
      <c r="C78" s="39" t="s">
        <v>429</v>
      </c>
      <c r="D78" s="39" t="s">
        <v>429</v>
      </c>
      <c r="E78" s="39"/>
      <c r="F78" s="40"/>
      <c r="G78" s="40"/>
      <c r="H78" s="40" t="s">
        <v>645</v>
      </c>
      <c r="I78" s="41">
        <v>15222</v>
      </c>
      <c r="J78" s="42" t="s">
        <v>431</v>
      </c>
      <c r="K78" s="29"/>
      <c r="L78" s="29"/>
    </row>
    <row r="79" spans="1:12" ht="15.75">
      <c r="A79" s="29"/>
      <c r="B79" s="41">
        <v>50268</v>
      </c>
      <c r="C79" s="40">
        <v>102219</v>
      </c>
      <c r="D79" s="40">
        <v>18985</v>
      </c>
      <c r="E79" s="41"/>
      <c r="F79" s="41"/>
      <c r="G79" s="41"/>
      <c r="H79" s="40">
        <v>3193</v>
      </c>
      <c r="I79" s="41"/>
      <c r="J79" s="29"/>
      <c r="K79" s="29"/>
      <c r="L79" s="29"/>
    </row>
    <row r="80" spans="1:12" ht="15.75">
      <c r="A80" s="29"/>
      <c r="B80" s="29"/>
      <c r="C80" s="29"/>
      <c r="D80" s="29"/>
      <c r="E80" s="29"/>
      <c r="F80" s="29"/>
      <c r="G80" s="29"/>
      <c r="H80" s="29"/>
      <c r="I80" s="41"/>
      <c r="J80" s="29"/>
      <c r="K80" s="29"/>
      <c r="L80" s="29"/>
    </row>
    <row r="81" spans="1:12" ht="15.75">
      <c r="A81" s="67" t="s">
        <v>36</v>
      </c>
      <c r="B81" s="60" t="s">
        <v>581</v>
      </c>
      <c r="C81" s="60" t="s">
        <v>646</v>
      </c>
      <c r="D81" s="60" t="s">
        <v>646</v>
      </c>
      <c r="E81" s="61" t="s">
        <v>335</v>
      </c>
      <c r="F81" s="60" t="s">
        <v>583</v>
      </c>
      <c r="G81" s="60" t="s">
        <v>647</v>
      </c>
      <c r="H81" s="61"/>
      <c r="I81" s="62">
        <v>13695</v>
      </c>
      <c r="J81" s="63" t="s">
        <v>337</v>
      </c>
      <c r="K81" s="29"/>
      <c r="L81" s="29"/>
    </row>
    <row r="82" spans="1:12" ht="15.75">
      <c r="A82" s="64"/>
      <c r="B82" s="62">
        <v>99249</v>
      </c>
      <c r="C82" s="61">
        <v>47084</v>
      </c>
      <c r="D82" s="61">
        <v>7692</v>
      </c>
      <c r="E82" s="62">
        <v>6321</v>
      </c>
      <c r="F82" s="62">
        <v>2634</v>
      </c>
      <c r="G82" s="61">
        <v>12160</v>
      </c>
      <c r="H82" s="61"/>
      <c r="I82" s="62"/>
      <c r="J82" s="64"/>
      <c r="K82" s="29"/>
      <c r="L82" s="29"/>
    </row>
    <row r="83" spans="1:12" ht="15.75">
      <c r="A83" s="29"/>
      <c r="B83" s="29"/>
      <c r="C83" s="29"/>
      <c r="D83" s="29"/>
      <c r="E83" s="29"/>
      <c r="F83" s="29"/>
      <c r="G83" s="29"/>
      <c r="H83" s="41"/>
      <c r="I83" s="41"/>
      <c r="J83" s="29"/>
      <c r="K83" s="29"/>
      <c r="L83" s="29"/>
    </row>
    <row r="84" spans="1:12" ht="15.75">
      <c r="A84" s="32" t="s">
        <v>37</v>
      </c>
      <c r="B84" s="39" t="s">
        <v>648</v>
      </c>
      <c r="C84" s="39" t="s">
        <v>304</v>
      </c>
      <c r="D84" s="39" t="s">
        <v>304</v>
      </c>
      <c r="E84" s="40" t="s">
        <v>648</v>
      </c>
      <c r="F84" s="39"/>
      <c r="G84" s="39" t="s">
        <v>648</v>
      </c>
      <c r="H84" s="39"/>
      <c r="I84" s="41">
        <v>28132</v>
      </c>
      <c r="J84" s="42" t="s">
        <v>433</v>
      </c>
      <c r="K84" s="29"/>
      <c r="L84" s="29"/>
    </row>
    <row r="85" spans="1:12" ht="15.75">
      <c r="A85" s="32"/>
      <c r="B85" s="41">
        <v>62714</v>
      </c>
      <c r="C85" s="40">
        <v>86106</v>
      </c>
      <c r="D85" s="40">
        <v>15936</v>
      </c>
      <c r="E85" s="41">
        <v>8194</v>
      </c>
      <c r="F85" s="41"/>
      <c r="G85" s="40">
        <v>5070</v>
      </c>
      <c r="H85" s="40"/>
      <c r="I85" s="41"/>
      <c r="J85" s="38"/>
      <c r="K85" s="29"/>
      <c r="L85" s="29"/>
    </row>
    <row r="86" spans="1:12" ht="15.75">
      <c r="A86" s="29"/>
      <c r="B86" s="29"/>
      <c r="C86" s="29"/>
      <c r="D86" s="29"/>
      <c r="E86" s="29"/>
      <c r="F86" s="29"/>
      <c r="G86" s="29"/>
      <c r="H86" s="29"/>
      <c r="I86" s="41"/>
      <c r="J86" s="29"/>
      <c r="K86" s="29"/>
      <c r="L86" s="29"/>
    </row>
    <row r="87" spans="1:12" ht="15.75">
      <c r="A87" s="67" t="s">
        <v>347</v>
      </c>
      <c r="B87" s="60" t="s">
        <v>348</v>
      </c>
      <c r="C87" s="61" t="s">
        <v>649</v>
      </c>
      <c r="D87" s="61" t="s">
        <v>650</v>
      </c>
      <c r="E87" s="61" t="s">
        <v>649</v>
      </c>
      <c r="F87" s="60"/>
      <c r="G87" s="60" t="s">
        <v>651</v>
      </c>
      <c r="H87" s="61"/>
      <c r="I87" s="62">
        <v>9678</v>
      </c>
      <c r="J87" s="63" t="s">
        <v>38</v>
      </c>
      <c r="K87" s="29"/>
      <c r="L87" s="29"/>
    </row>
    <row r="88" spans="1:12" ht="15.75">
      <c r="A88" s="64"/>
      <c r="B88" s="61">
        <v>118856</v>
      </c>
      <c r="C88" s="62">
        <v>50926</v>
      </c>
      <c r="D88" s="62">
        <v>4963</v>
      </c>
      <c r="E88" s="62">
        <v>5517</v>
      </c>
      <c r="F88" s="62"/>
      <c r="G88" s="62">
        <v>3196</v>
      </c>
      <c r="H88" s="62"/>
      <c r="I88" s="62"/>
      <c r="J88" s="64"/>
      <c r="K88" s="29"/>
      <c r="L88" s="29"/>
    </row>
    <row r="89" spans="1:12" ht="15.75">
      <c r="A89" s="29"/>
      <c r="B89" s="29"/>
      <c r="C89" s="29"/>
      <c r="D89" s="29"/>
      <c r="E89" s="29"/>
      <c r="F89" s="29"/>
      <c r="G89" s="29"/>
      <c r="H89" s="29"/>
      <c r="I89" s="41"/>
      <c r="J89" s="29"/>
      <c r="K89" s="29"/>
      <c r="L89" s="29"/>
    </row>
    <row r="90" spans="1:12" ht="15.75">
      <c r="A90" s="32" t="s">
        <v>350</v>
      </c>
      <c r="B90" s="39" t="s">
        <v>586</v>
      </c>
      <c r="C90" s="39" t="s">
        <v>72</v>
      </c>
      <c r="D90" s="39" t="s">
        <v>72</v>
      </c>
      <c r="E90" s="40" t="s">
        <v>588</v>
      </c>
      <c r="F90" s="39" t="s">
        <v>589</v>
      </c>
      <c r="G90" s="39" t="s">
        <v>652</v>
      </c>
      <c r="H90" s="40"/>
      <c r="I90" s="41">
        <v>13541</v>
      </c>
      <c r="J90" s="42" t="s">
        <v>590</v>
      </c>
      <c r="K90" s="29"/>
      <c r="L90" s="29"/>
    </row>
    <row r="91" spans="1:12" ht="15.75">
      <c r="A91" s="29"/>
      <c r="B91" s="40">
        <v>87805</v>
      </c>
      <c r="C91" s="40">
        <v>58232</v>
      </c>
      <c r="D91" s="40">
        <v>11249</v>
      </c>
      <c r="E91" s="41">
        <v>6742</v>
      </c>
      <c r="F91" s="40">
        <v>2668</v>
      </c>
      <c r="G91" s="40">
        <v>3813</v>
      </c>
      <c r="H91" s="40"/>
      <c r="I91" s="41"/>
      <c r="J91" s="29"/>
      <c r="K91" s="29"/>
      <c r="L91" s="29"/>
    </row>
    <row r="92" spans="1:12" ht="15.75">
      <c r="A92" s="29"/>
      <c r="B92" s="29"/>
      <c r="C92" s="29"/>
      <c r="D92" s="29"/>
      <c r="E92" s="29"/>
      <c r="F92" s="29"/>
      <c r="G92" s="29"/>
      <c r="H92" s="29"/>
      <c r="I92" s="41"/>
      <c r="J92" s="29"/>
      <c r="K92" s="29"/>
      <c r="L92" s="29"/>
    </row>
    <row r="93" spans="1:12" ht="15.75">
      <c r="A93" s="67" t="s">
        <v>591</v>
      </c>
      <c r="B93" s="60" t="s">
        <v>653</v>
      </c>
      <c r="C93" s="60" t="s">
        <v>593</v>
      </c>
      <c r="D93" s="60" t="s">
        <v>593</v>
      </c>
      <c r="E93" s="60" t="s">
        <v>593</v>
      </c>
      <c r="F93" s="60" t="s">
        <v>22</v>
      </c>
      <c r="G93" s="60"/>
      <c r="H93" s="61"/>
      <c r="I93" s="62">
        <v>16742</v>
      </c>
      <c r="J93" s="63" t="s">
        <v>470</v>
      </c>
      <c r="K93" s="29"/>
      <c r="L93" s="29"/>
    </row>
    <row r="94" spans="1:12" ht="15.75">
      <c r="A94" s="64"/>
      <c r="B94" s="61">
        <v>55199</v>
      </c>
      <c r="C94" s="61">
        <v>91350</v>
      </c>
      <c r="D94" s="61">
        <v>16198</v>
      </c>
      <c r="E94" s="61">
        <v>8545</v>
      </c>
      <c r="F94" s="62"/>
      <c r="G94" s="62"/>
      <c r="H94" s="61"/>
      <c r="I94" s="62"/>
      <c r="J94" s="64"/>
      <c r="K94" s="29"/>
      <c r="L94" s="29"/>
    </row>
    <row r="95" spans="1:12" ht="15.75">
      <c r="A95" s="29"/>
      <c r="B95" s="83"/>
      <c r="C95" s="83"/>
      <c r="D95" s="83"/>
      <c r="E95" s="83"/>
      <c r="F95" s="83"/>
      <c r="G95" s="83"/>
      <c r="H95" s="41"/>
      <c r="I95" s="41"/>
      <c r="J95" s="29"/>
      <c r="K95" s="29"/>
      <c r="L95" s="29"/>
    </row>
    <row r="96" spans="1:12" ht="15.75">
      <c r="A96" s="32" t="s">
        <v>594</v>
      </c>
      <c r="B96" s="39" t="s">
        <v>654</v>
      </c>
      <c r="C96" s="39" t="s">
        <v>595</v>
      </c>
      <c r="D96" s="39" t="s">
        <v>595</v>
      </c>
      <c r="E96" s="39" t="s">
        <v>565</v>
      </c>
      <c r="F96" s="39"/>
      <c r="G96" s="39" t="s">
        <v>655</v>
      </c>
      <c r="H96" s="40"/>
      <c r="I96" s="41">
        <v>18321</v>
      </c>
      <c r="J96" s="42" t="s">
        <v>518</v>
      </c>
      <c r="K96" s="29"/>
      <c r="L96" s="29"/>
    </row>
    <row r="97" spans="1:12" ht="15.75">
      <c r="A97" s="29"/>
      <c r="B97" s="40">
        <v>40091</v>
      </c>
      <c r="C97" s="40">
        <v>95638</v>
      </c>
      <c r="D97" s="40">
        <v>11977</v>
      </c>
      <c r="E97" s="41"/>
      <c r="F97" s="41"/>
      <c r="G97" s="40">
        <v>10546</v>
      </c>
      <c r="H97" s="40"/>
      <c r="I97" s="41"/>
      <c r="J97" s="29"/>
      <c r="K97" s="29"/>
      <c r="L97" s="29"/>
    </row>
    <row r="98" spans="1:12" ht="15.75">
      <c r="A98" s="53"/>
      <c r="B98" s="81"/>
      <c r="C98" s="81"/>
      <c r="D98" s="81"/>
      <c r="E98" s="81"/>
      <c r="F98" s="81"/>
      <c r="G98" s="81"/>
      <c r="H98" s="81"/>
      <c r="I98" s="81"/>
      <c r="J98" s="53"/>
      <c r="K98" s="29"/>
      <c r="L98" s="29"/>
    </row>
    <row r="99" spans="1:12" ht="15.75">
      <c r="A99" s="55" t="s">
        <v>39</v>
      </c>
      <c r="B99" s="79"/>
      <c r="C99" s="79"/>
      <c r="D99" s="79"/>
      <c r="E99" s="79"/>
      <c r="F99" s="79"/>
      <c r="G99" s="79"/>
      <c r="H99" s="41"/>
      <c r="I99" s="41"/>
      <c r="J99" s="29"/>
      <c r="K99" s="29"/>
      <c r="L99" s="29"/>
    </row>
    <row r="100" spans="1:12" ht="15.75">
      <c r="A100" s="29" t="s">
        <v>656</v>
      </c>
      <c r="B100" s="41"/>
      <c r="C100" s="41"/>
      <c r="D100" s="41"/>
      <c r="E100" s="41"/>
      <c r="F100" s="41"/>
      <c r="G100" s="41"/>
      <c r="H100" s="41"/>
      <c r="I100" s="41"/>
      <c r="J100" s="29"/>
      <c r="K100" s="29"/>
      <c r="L100" s="29"/>
    </row>
    <row r="101" spans="1:12" ht="15.75">
      <c r="A101" s="29" t="s">
        <v>657</v>
      </c>
      <c r="B101" s="41"/>
      <c r="C101" s="41"/>
      <c r="D101" s="41"/>
      <c r="E101" s="41"/>
      <c r="F101" s="41"/>
      <c r="G101" s="41"/>
      <c r="H101" s="41"/>
      <c r="I101" s="41"/>
      <c r="J101" s="29"/>
      <c r="K101" s="29"/>
      <c r="L101" s="29"/>
    </row>
    <row r="102" spans="1:12" ht="15.75">
      <c r="A102" s="29" t="s">
        <v>658</v>
      </c>
      <c r="B102" s="41"/>
      <c r="C102" s="41"/>
      <c r="D102" s="41"/>
      <c r="E102" s="41"/>
      <c r="F102" s="41"/>
      <c r="G102" s="41"/>
      <c r="H102" s="41"/>
      <c r="I102" s="41"/>
      <c r="J102" s="29"/>
      <c r="K102" s="29"/>
      <c r="L102" s="29"/>
    </row>
    <row r="103" spans="1:12" ht="15.75">
      <c r="A103" s="29" t="s">
        <v>659</v>
      </c>
      <c r="B103" s="41"/>
      <c r="C103" s="41"/>
      <c r="D103" s="41"/>
      <c r="E103" s="41"/>
      <c r="F103" s="41"/>
      <c r="G103" s="41"/>
      <c r="H103" s="41"/>
      <c r="I103" s="41"/>
      <c r="J103" s="29"/>
      <c r="K103" s="29"/>
      <c r="L103" s="29"/>
    </row>
    <row r="104" spans="1:12" ht="15.75">
      <c r="A104" s="29"/>
      <c r="B104" s="41"/>
      <c r="C104" s="41"/>
      <c r="D104" s="41"/>
      <c r="E104" s="41"/>
      <c r="F104" s="41"/>
      <c r="G104" s="41"/>
      <c r="H104" s="41"/>
      <c r="I104" s="41"/>
      <c r="J104" s="29"/>
      <c r="K104" s="29"/>
      <c r="L104" s="29"/>
    </row>
    <row r="105" spans="1:12" ht="15.75">
      <c r="A105" s="96" t="s">
        <v>475</v>
      </c>
      <c r="B105" s="79"/>
      <c r="C105" s="79"/>
      <c r="D105" s="79"/>
      <c r="E105" s="41"/>
      <c r="F105" s="41"/>
      <c r="G105" s="41"/>
      <c r="H105" s="41"/>
      <c r="I105" s="41"/>
      <c r="J105" s="29"/>
      <c r="K105" s="29"/>
      <c r="L105" s="29"/>
    </row>
    <row r="106" spans="1:12" ht="15.75">
      <c r="A106" s="29"/>
      <c r="B106" s="41"/>
      <c r="C106" s="41"/>
      <c r="D106" s="41"/>
      <c r="E106" s="41"/>
      <c r="F106" s="41"/>
      <c r="G106" s="41"/>
      <c r="H106" s="41"/>
      <c r="I106" s="41"/>
      <c r="J106" s="29"/>
      <c r="K106" s="29"/>
      <c r="L106" s="29"/>
    </row>
    <row r="107" spans="1:12" ht="15.75">
      <c r="A107" s="29"/>
      <c r="B107" s="41"/>
      <c r="C107" s="41"/>
      <c r="D107" s="41"/>
      <c r="E107" s="41"/>
      <c r="F107" s="41"/>
      <c r="G107" s="41"/>
      <c r="H107" s="41"/>
      <c r="I107" s="41"/>
      <c r="J107" s="29"/>
      <c r="K107" s="29"/>
      <c r="L107" s="29"/>
    </row>
    <row r="108" spans="1:12" ht="15.75">
      <c r="A108" s="29"/>
      <c r="B108" s="41"/>
      <c r="C108" s="41"/>
      <c r="D108" s="41"/>
      <c r="E108" s="41"/>
      <c r="F108" s="41"/>
      <c r="G108" s="41"/>
      <c r="H108" s="41"/>
      <c r="I108" s="41"/>
      <c r="J108" s="29"/>
      <c r="K108" s="29"/>
      <c r="L108" s="29"/>
    </row>
    <row r="109" spans="1:12" ht="15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5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5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  <row r="112" spans="1:12" ht="15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</row>
  </sheetData>
  <sheetProtection/>
  <hyperlinks>
    <hyperlink ref="A105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6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11" width="15.77734375" style="0" customWidth="1"/>
    <col min="12" max="12" width="25.77734375" style="0" customWidth="1"/>
  </cols>
  <sheetData>
    <row r="1" spans="1:14" ht="20.25">
      <c r="A1" s="57" t="s">
        <v>0</v>
      </c>
      <c r="B1" s="32"/>
      <c r="C1" s="32"/>
      <c r="D1" s="32"/>
      <c r="E1" s="32"/>
      <c r="F1" s="32"/>
      <c r="G1" s="32"/>
      <c r="H1" s="32"/>
      <c r="I1" s="32"/>
      <c r="J1" s="30"/>
      <c r="K1" s="31"/>
      <c r="L1" s="29"/>
      <c r="M1" s="29"/>
      <c r="N1" s="29"/>
    </row>
    <row r="2" spans="1:14" ht="20.25">
      <c r="A2" s="58" t="s">
        <v>127</v>
      </c>
      <c r="B2" s="32"/>
      <c r="C2" s="32"/>
      <c r="D2" s="32"/>
      <c r="E2" s="32"/>
      <c r="F2" s="32"/>
      <c r="G2" s="32"/>
      <c r="H2" s="32"/>
      <c r="I2" s="32"/>
      <c r="J2" s="29"/>
      <c r="K2" s="29"/>
      <c r="L2" s="29"/>
      <c r="M2" s="29"/>
      <c r="N2" s="29"/>
    </row>
    <row r="3" spans="1:14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9.25">
      <c r="A4" s="33" t="s">
        <v>136</v>
      </c>
      <c r="B4" s="34" t="s">
        <v>45</v>
      </c>
      <c r="C4" s="34" t="s">
        <v>1</v>
      </c>
      <c r="D4" s="35" t="s">
        <v>126</v>
      </c>
      <c r="E4" s="34" t="s">
        <v>48</v>
      </c>
      <c r="F4" s="36" t="s">
        <v>134</v>
      </c>
      <c r="G4" s="36" t="s">
        <v>187</v>
      </c>
      <c r="H4" s="36" t="s">
        <v>145</v>
      </c>
      <c r="I4" s="36" t="s">
        <v>148</v>
      </c>
      <c r="J4" s="34" t="s">
        <v>137</v>
      </c>
      <c r="K4" s="37" t="s">
        <v>135</v>
      </c>
      <c r="L4" s="34" t="s">
        <v>2</v>
      </c>
      <c r="M4" s="29"/>
      <c r="N4" s="29"/>
    </row>
    <row r="5" spans="1:14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.75">
      <c r="A6" s="38" t="s">
        <v>3</v>
      </c>
      <c r="B6" s="39" t="s">
        <v>86</v>
      </c>
      <c r="C6" s="39" t="s">
        <v>74</v>
      </c>
      <c r="D6" s="39" t="s">
        <v>74</v>
      </c>
      <c r="E6" s="39" t="s">
        <v>74</v>
      </c>
      <c r="F6" s="39" t="s">
        <v>86</v>
      </c>
      <c r="G6" s="39" t="s">
        <v>86</v>
      </c>
      <c r="H6" s="39" t="s">
        <v>74</v>
      </c>
      <c r="I6" s="39"/>
      <c r="J6" s="40"/>
      <c r="K6" s="41">
        <f>17542+122+113</f>
        <v>17777</v>
      </c>
      <c r="L6" s="42" t="s">
        <v>75</v>
      </c>
      <c r="M6" s="43">
        <f>SUM(B6:K7)</f>
        <v>341554</v>
      </c>
      <c r="N6" s="29"/>
    </row>
    <row r="7" spans="1:14" ht="15.75">
      <c r="A7" s="29"/>
      <c r="B7" s="43">
        <v>126635</v>
      </c>
      <c r="C7" s="43">
        <v>158409</v>
      </c>
      <c r="D7" s="43">
        <v>5920</v>
      </c>
      <c r="E7" s="43">
        <v>23327</v>
      </c>
      <c r="F7" s="43">
        <v>6147</v>
      </c>
      <c r="G7" s="43">
        <v>2496</v>
      </c>
      <c r="H7" s="43">
        <v>843</v>
      </c>
      <c r="I7" s="43"/>
      <c r="J7" s="43"/>
      <c r="K7" s="43"/>
      <c r="L7" s="38"/>
      <c r="M7" s="43"/>
      <c r="N7" s="29"/>
    </row>
    <row r="8" spans="1:14" ht="15.75">
      <c r="A8" s="29"/>
      <c r="B8" s="43"/>
      <c r="C8" s="43"/>
      <c r="D8" s="43"/>
      <c r="E8" s="43"/>
      <c r="F8" s="43"/>
      <c r="G8" s="43"/>
      <c r="H8" s="43"/>
      <c r="I8" s="43"/>
      <c r="J8" s="43"/>
      <c r="K8" s="43"/>
      <c r="L8" s="29"/>
      <c r="M8" s="45"/>
      <c r="N8" s="29"/>
    </row>
    <row r="9" spans="1:14" ht="17.25">
      <c r="A9" s="59" t="s">
        <v>4</v>
      </c>
      <c r="B9" s="60" t="s">
        <v>87</v>
      </c>
      <c r="C9" s="60" t="s">
        <v>138</v>
      </c>
      <c r="D9" s="60" t="s">
        <v>87</v>
      </c>
      <c r="E9" s="61" t="s">
        <v>40</v>
      </c>
      <c r="F9" s="61" t="s">
        <v>87</v>
      </c>
      <c r="G9" s="61" t="s">
        <v>87</v>
      </c>
      <c r="H9" s="61" t="s">
        <v>40</v>
      </c>
      <c r="I9" s="61"/>
      <c r="J9" s="60"/>
      <c r="K9" s="62">
        <f>24388+296+151</f>
        <v>24835</v>
      </c>
      <c r="L9" s="63" t="s">
        <v>6</v>
      </c>
      <c r="M9" s="43">
        <f>SUM(B9:K10)</f>
        <v>316868</v>
      </c>
      <c r="N9" s="29"/>
    </row>
    <row r="10" spans="1:14" ht="15.75">
      <c r="A10" s="64"/>
      <c r="B10" s="61">
        <v>102162</v>
      </c>
      <c r="C10" s="61">
        <v>157321</v>
      </c>
      <c r="D10" s="61">
        <v>3207</v>
      </c>
      <c r="E10" s="61">
        <v>21778</v>
      </c>
      <c r="F10" s="61">
        <v>4008</v>
      </c>
      <c r="G10" s="61">
        <v>1435</v>
      </c>
      <c r="H10" s="61">
        <v>2122</v>
      </c>
      <c r="I10" s="61"/>
      <c r="J10" s="65"/>
      <c r="K10" s="62"/>
      <c r="L10" s="64"/>
      <c r="M10" s="43"/>
      <c r="N10" s="29"/>
    </row>
    <row r="11" spans="1:14" ht="15.75">
      <c r="A11" s="29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29"/>
      <c r="M11" s="43"/>
      <c r="N11" s="29"/>
    </row>
    <row r="12" spans="1:14" ht="15.75">
      <c r="A12" s="38" t="s">
        <v>5</v>
      </c>
      <c r="B12" s="46" t="s">
        <v>88</v>
      </c>
      <c r="C12" s="46" t="s">
        <v>89</v>
      </c>
      <c r="D12" s="46"/>
      <c r="E12" s="46" t="s">
        <v>89</v>
      </c>
      <c r="F12" s="46"/>
      <c r="G12" s="46"/>
      <c r="H12" s="46" t="s">
        <v>89</v>
      </c>
      <c r="I12" s="46"/>
      <c r="J12" s="44"/>
      <c r="K12" s="43">
        <f>25859+224+171</f>
        <v>26254</v>
      </c>
      <c r="L12" s="42" t="s">
        <v>90</v>
      </c>
      <c r="M12" s="43">
        <f>SUM(B12:K13)</f>
        <v>343589</v>
      </c>
      <c r="N12" s="29"/>
    </row>
    <row r="13" spans="1:14" ht="15.75">
      <c r="A13" s="29"/>
      <c r="B13" s="44">
        <v>167758</v>
      </c>
      <c r="C13" s="44">
        <v>131534</v>
      </c>
      <c r="D13" s="44"/>
      <c r="E13" s="44">
        <v>16134</v>
      </c>
      <c r="F13" s="44"/>
      <c r="G13" s="44"/>
      <c r="H13" s="44">
        <v>1909</v>
      </c>
      <c r="I13" s="44"/>
      <c r="J13" s="44"/>
      <c r="K13" s="43"/>
      <c r="L13" s="29"/>
      <c r="M13" s="43"/>
      <c r="N13" s="29"/>
    </row>
    <row r="14" spans="1:14" ht="15.75">
      <c r="A14" s="2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29"/>
      <c r="M14" s="43"/>
      <c r="N14" s="29"/>
    </row>
    <row r="15" spans="1:14" ht="15.75">
      <c r="A15" s="66" t="s">
        <v>7</v>
      </c>
      <c r="B15" s="60" t="s">
        <v>76</v>
      </c>
      <c r="C15" s="60" t="s">
        <v>91</v>
      </c>
      <c r="D15" s="60"/>
      <c r="E15" s="60" t="s">
        <v>91</v>
      </c>
      <c r="F15" s="60"/>
      <c r="G15" s="60" t="s">
        <v>76</v>
      </c>
      <c r="H15" s="60" t="s">
        <v>91</v>
      </c>
      <c r="I15" s="60"/>
      <c r="J15" s="61" t="s">
        <v>92</v>
      </c>
      <c r="K15" s="62">
        <f>28868+356+138</f>
        <v>29362</v>
      </c>
      <c r="L15" s="63" t="s">
        <v>77</v>
      </c>
      <c r="M15" s="43">
        <f>SUM(B15:K16)</f>
        <v>340513</v>
      </c>
      <c r="N15" s="29"/>
    </row>
    <row r="16" spans="1:14" ht="15.75">
      <c r="A16" s="64"/>
      <c r="B16" s="61">
        <v>180748</v>
      </c>
      <c r="C16" s="61">
        <v>110736</v>
      </c>
      <c r="D16" s="61"/>
      <c r="E16" s="61">
        <v>14083</v>
      </c>
      <c r="F16" s="61"/>
      <c r="G16" s="61">
        <v>4538</v>
      </c>
      <c r="H16" s="61">
        <v>1046</v>
      </c>
      <c r="I16" s="61"/>
      <c r="J16" s="61">
        <v>0</v>
      </c>
      <c r="K16" s="62"/>
      <c r="L16" s="64"/>
      <c r="M16" s="43"/>
      <c r="N16" s="29"/>
    </row>
    <row r="17" spans="1:14" ht="15.75">
      <c r="A17" s="2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29"/>
      <c r="M17" s="43"/>
      <c r="N17" s="29"/>
    </row>
    <row r="18" spans="1:14" ht="15.75">
      <c r="A18" s="38" t="s">
        <v>8</v>
      </c>
      <c r="B18" s="46" t="s">
        <v>41</v>
      </c>
      <c r="C18" s="46" t="s">
        <v>93</v>
      </c>
      <c r="D18" s="46"/>
      <c r="E18" s="46" t="s">
        <v>93</v>
      </c>
      <c r="F18" s="46"/>
      <c r="G18" s="46" t="s">
        <v>41</v>
      </c>
      <c r="H18" s="46"/>
      <c r="I18" s="46" t="s">
        <v>188</v>
      </c>
      <c r="J18" s="44"/>
      <c r="K18" s="43">
        <f>15297+26+139</f>
        <v>15462</v>
      </c>
      <c r="L18" s="42" t="s">
        <v>42</v>
      </c>
      <c r="M18" s="43">
        <f>SUM(B18:K19)</f>
        <v>248854</v>
      </c>
      <c r="N18" s="29"/>
    </row>
    <row r="19" spans="1:14" ht="15.75">
      <c r="A19" s="29"/>
      <c r="B19" s="44">
        <v>197591</v>
      </c>
      <c r="C19" s="44">
        <v>26741</v>
      </c>
      <c r="D19" s="44"/>
      <c r="E19" s="44">
        <v>3516</v>
      </c>
      <c r="F19" s="44"/>
      <c r="G19" s="44">
        <v>1961</v>
      </c>
      <c r="H19" s="44"/>
      <c r="I19" s="44">
        <v>3583</v>
      </c>
      <c r="J19" s="44"/>
      <c r="K19" s="43"/>
      <c r="L19" s="29"/>
      <c r="M19" s="43"/>
      <c r="N19" s="29"/>
    </row>
    <row r="20" spans="1:14" ht="15.75">
      <c r="A20" s="29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29"/>
      <c r="M20" s="43"/>
      <c r="N20" s="29"/>
    </row>
    <row r="21" spans="1:14" ht="15.75">
      <c r="A21" s="66" t="s">
        <v>9</v>
      </c>
      <c r="B21" s="60" t="s">
        <v>65</v>
      </c>
      <c r="C21" s="61" t="s">
        <v>94</v>
      </c>
      <c r="D21" s="61"/>
      <c r="E21" s="61" t="s">
        <v>94</v>
      </c>
      <c r="F21" s="61"/>
      <c r="G21" s="61" t="s">
        <v>65</v>
      </c>
      <c r="H21" s="61"/>
      <c r="I21" s="61"/>
      <c r="J21" s="61" t="s">
        <v>95</v>
      </c>
      <c r="K21" s="62">
        <f>20945+187</f>
        <v>21132</v>
      </c>
      <c r="L21" s="63" t="s">
        <v>66</v>
      </c>
      <c r="M21" s="43">
        <f>SUM(B21:K24)</f>
        <v>210378</v>
      </c>
      <c r="N21" s="29"/>
    </row>
    <row r="22" spans="1:14" ht="15.75">
      <c r="A22" s="64"/>
      <c r="B22" s="61">
        <v>131463</v>
      </c>
      <c r="C22" s="61">
        <v>43770</v>
      </c>
      <c r="D22" s="61"/>
      <c r="E22" s="61">
        <v>4875</v>
      </c>
      <c r="F22" s="61"/>
      <c r="G22" s="61">
        <v>5043</v>
      </c>
      <c r="H22" s="61"/>
      <c r="I22" s="61"/>
      <c r="J22" s="61">
        <v>1972</v>
      </c>
      <c r="K22" s="62"/>
      <c r="L22" s="64"/>
      <c r="M22" s="43"/>
      <c r="N22" s="29"/>
    </row>
    <row r="23" spans="1:14" ht="15.75">
      <c r="A23" s="64"/>
      <c r="B23" s="61"/>
      <c r="C23" s="61"/>
      <c r="D23" s="61"/>
      <c r="E23" s="61"/>
      <c r="F23" s="61"/>
      <c r="G23" s="61"/>
      <c r="H23" s="61"/>
      <c r="I23" s="61"/>
      <c r="J23" s="61" t="s">
        <v>96</v>
      </c>
      <c r="K23" s="62"/>
      <c r="L23" s="64"/>
      <c r="M23" s="43"/>
      <c r="N23" s="29"/>
    </row>
    <row r="24" spans="1:14" ht="15.75">
      <c r="A24" s="64"/>
      <c r="B24" s="61"/>
      <c r="C24" s="61"/>
      <c r="D24" s="61"/>
      <c r="E24" s="61"/>
      <c r="F24" s="61"/>
      <c r="G24" s="61"/>
      <c r="H24" s="61"/>
      <c r="I24" s="61"/>
      <c r="J24" s="61">
        <v>2123</v>
      </c>
      <c r="K24" s="62"/>
      <c r="L24" s="64"/>
      <c r="M24" s="43"/>
      <c r="N24" s="29"/>
    </row>
    <row r="25" spans="1:14" ht="15.75">
      <c r="A25" s="2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29"/>
      <c r="M25" s="43"/>
      <c r="N25" s="29"/>
    </row>
    <row r="26" spans="1:14" ht="15.75">
      <c r="A26" s="38" t="s">
        <v>10</v>
      </c>
      <c r="B26" s="46" t="s">
        <v>57</v>
      </c>
      <c r="C26" s="44" t="s">
        <v>78</v>
      </c>
      <c r="D26" s="44"/>
      <c r="E26" s="44" t="s">
        <v>78</v>
      </c>
      <c r="F26" s="44"/>
      <c r="G26" s="44" t="s">
        <v>57</v>
      </c>
      <c r="H26" s="44"/>
      <c r="I26" s="44"/>
      <c r="J26" s="44"/>
      <c r="K26" s="43">
        <f>17093+266</f>
        <v>17359</v>
      </c>
      <c r="L26" s="42" t="s">
        <v>17</v>
      </c>
      <c r="M26" s="43">
        <f>SUM(B26:K27)</f>
        <v>206983</v>
      </c>
      <c r="N26" s="29"/>
    </row>
    <row r="27" spans="1:14" ht="15.75">
      <c r="A27" s="29"/>
      <c r="B27" s="44">
        <v>165819</v>
      </c>
      <c r="C27" s="44">
        <v>14941</v>
      </c>
      <c r="D27" s="44"/>
      <c r="E27" s="44">
        <v>2537</v>
      </c>
      <c r="F27" s="44"/>
      <c r="G27" s="44">
        <v>6327</v>
      </c>
      <c r="H27" s="44"/>
      <c r="I27" s="44"/>
      <c r="J27" s="43"/>
      <c r="K27" s="43"/>
      <c r="L27" s="29"/>
      <c r="M27" s="43"/>
      <c r="N27" s="29"/>
    </row>
    <row r="28" spans="1:14" ht="15.75">
      <c r="A28" s="2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29"/>
      <c r="M28" s="43"/>
      <c r="N28" s="29"/>
    </row>
    <row r="29" spans="1:14" ht="15.75">
      <c r="A29" s="66" t="s">
        <v>11</v>
      </c>
      <c r="B29" s="60" t="s">
        <v>67</v>
      </c>
      <c r="C29" s="61"/>
      <c r="D29" s="61"/>
      <c r="E29" s="61" t="s">
        <v>70</v>
      </c>
      <c r="F29" s="60" t="s">
        <v>67</v>
      </c>
      <c r="G29" s="60"/>
      <c r="H29" s="60"/>
      <c r="I29" s="60"/>
      <c r="J29" s="61"/>
      <c r="K29" s="62">
        <f>27399+207</f>
        <v>27606</v>
      </c>
      <c r="L29" s="63" t="s">
        <v>69</v>
      </c>
      <c r="M29" s="43">
        <f>SUM(B29:K30)</f>
        <v>257602</v>
      </c>
      <c r="N29" s="29"/>
    </row>
    <row r="30" spans="1:14" ht="15.75">
      <c r="A30" s="64"/>
      <c r="B30" s="61">
        <v>203235</v>
      </c>
      <c r="C30" s="61"/>
      <c r="D30" s="61"/>
      <c r="E30" s="62">
        <v>15401</v>
      </c>
      <c r="F30" s="62">
        <v>11360</v>
      </c>
      <c r="G30" s="62"/>
      <c r="H30" s="62"/>
      <c r="I30" s="62"/>
      <c r="J30" s="61"/>
      <c r="K30" s="62"/>
      <c r="L30" s="64"/>
      <c r="M30" s="43"/>
      <c r="N30" s="29"/>
    </row>
    <row r="31" spans="1:14" ht="15.75">
      <c r="A31" s="2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9"/>
      <c r="M31" s="43"/>
      <c r="N31" s="29"/>
    </row>
    <row r="32" spans="1:14" ht="15.75">
      <c r="A32" s="38" t="s">
        <v>13</v>
      </c>
      <c r="B32" s="46" t="s">
        <v>46</v>
      </c>
      <c r="C32" s="44"/>
      <c r="D32" s="46"/>
      <c r="E32" s="44" t="s">
        <v>68</v>
      </c>
      <c r="F32" s="44" t="s">
        <v>46</v>
      </c>
      <c r="G32" s="44"/>
      <c r="H32" s="44"/>
      <c r="I32" s="44"/>
      <c r="J32" s="44"/>
      <c r="K32" s="43">
        <f>24759+329</f>
        <v>25088</v>
      </c>
      <c r="L32" s="42" t="s">
        <v>49</v>
      </c>
      <c r="M32" s="43">
        <f>SUM(B32:K33)</f>
        <v>256853</v>
      </c>
      <c r="N32" s="29"/>
    </row>
    <row r="33" spans="1:14" ht="15.75">
      <c r="A33" s="29"/>
      <c r="B33" s="44">
        <v>198886</v>
      </c>
      <c r="C33" s="44"/>
      <c r="D33" s="44"/>
      <c r="E33" s="44">
        <v>17576</v>
      </c>
      <c r="F33" s="44">
        <v>15303</v>
      </c>
      <c r="G33" s="44"/>
      <c r="H33" s="44"/>
      <c r="I33" s="44"/>
      <c r="J33" s="44"/>
      <c r="K33" s="43"/>
      <c r="L33" s="29"/>
      <c r="M33" s="43"/>
      <c r="N33" s="29"/>
    </row>
    <row r="34" spans="1:14" ht="15.75">
      <c r="A34" s="2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29"/>
      <c r="M34" s="43"/>
      <c r="N34" s="29"/>
    </row>
    <row r="35" spans="1:14" ht="15.75">
      <c r="A35" s="66" t="s">
        <v>14</v>
      </c>
      <c r="B35" s="60" t="s">
        <v>56</v>
      </c>
      <c r="C35" s="60" t="s">
        <v>97</v>
      </c>
      <c r="D35" s="60" t="s">
        <v>97</v>
      </c>
      <c r="E35" s="60" t="s">
        <v>97</v>
      </c>
      <c r="F35" s="60" t="s">
        <v>56</v>
      </c>
      <c r="G35" s="60" t="s">
        <v>56</v>
      </c>
      <c r="H35" s="60"/>
      <c r="I35" s="60"/>
      <c r="J35" s="61" t="s">
        <v>98</v>
      </c>
      <c r="K35" s="62">
        <f>19991+297</f>
        <v>20288</v>
      </c>
      <c r="L35" s="63" t="s">
        <v>12</v>
      </c>
      <c r="M35" s="43">
        <f>SUM(B35:K36)</f>
        <v>266516</v>
      </c>
      <c r="N35" s="29"/>
    </row>
    <row r="36" spans="1:14" ht="15.75">
      <c r="A36" s="64"/>
      <c r="B36" s="61">
        <v>180117</v>
      </c>
      <c r="C36" s="62">
        <v>46275</v>
      </c>
      <c r="D36" s="62">
        <v>2093</v>
      </c>
      <c r="E36" s="62">
        <v>4646</v>
      </c>
      <c r="F36" s="62">
        <v>10471</v>
      </c>
      <c r="G36" s="62">
        <v>1783</v>
      </c>
      <c r="H36" s="62"/>
      <c r="I36" s="62"/>
      <c r="J36" s="62">
        <v>843</v>
      </c>
      <c r="K36" s="62"/>
      <c r="L36" s="64"/>
      <c r="M36" s="43"/>
      <c r="N36" s="29"/>
    </row>
    <row r="37" spans="1:14" ht="15.75">
      <c r="A37" s="2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29"/>
      <c r="M37" s="43"/>
      <c r="N37" s="29"/>
    </row>
    <row r="38" spans="1:14" ht="15.75">
      <c r="A38" s="32" t="s">
        <v>15</v>
      </c>
      <c r="B38" s="44" t="s">
        <v>99</v>
      </c>
      <c r="C38" s="44" t="s">
        <v>84</v>
      </c>
      <c r="D38" s="44" t="s">
        <v>84</v>
      </c>
      <c r="E38" s="44" t="s">
        <v>84</v>
      </c>
      <c r="F38" s="44"/>
      <c r="G38" s="44"/>
      <c r="H38" s="44" t="s">
        <v>84</v>
      </c>
      <c r="I38" s="44" t="s">
        <v>158</v>
      </c>
      <c r="J38" s="44"/>
      <c r="K38" s="44">
        <f>19401+220</f>
        <v>19621</v>
      </c>
      <c r="L38" s="48" t="s">
        <v>85</v>
      </c>
      <c r="M38" s="43">
        <f>SUM(B38:K39)</f>
        <v>251718</v>
      </c>
      <c r="N38" s="29"/>
    </row>
    <row r="39" spans="1:14" ht="15.75">
      <c r="A39" s="29"/>
      <c r="B39" s="43">
        <v>85257</v>
      </c>
      <c r="C39" s="43">
        <v>122606</v>
      </c>
      <c r="D39" s="43">
        <v>5636</v>
      </c>
      <c r="E39" s="43">
        <v>12824</v>
      </c>
      <c r="F39" s="43"/>
      <c r="G39" s="43"/>
      <c r="H39" s="44">
        <v>1868</v>
      </c>
      <c r="I39" s="43">
        <v>3906</v>
      </c>
      <c r="J39" s="43"/>
      <c r="K39" s="43"/>
      <c r="L39" s="29"/>
      <c r="M39" s="43"/>
      <c r="N39" s="29"/>
    </row>
    <row r="40" spans="1:14" ht="15.75">
      <c r="A40" s="2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29"/>
      <c r="M40" s="43"/>
      <c r="N40" s="29"/>
    </row>
    <row r="41" spans="1:14" ht="15.75">
      <c r="A41" s="66" t="s">
        <v>16</v>
      </c>
      <c r="B41" s="60" t="s">
        <v>58</v>
      </c>
      <c r="C41" s="60" t="s">
        <v>101</v>
      </c>
      <c r="D41" s="60"/>
      <c r="E41" s="60"/>
      <c r="F41" s="60" t="s">
        <v>58</v>
      </c>
      <c r="G41" s="60"/>
      <c r="H41" s="60"/>
      <c r="I41" s="60"/>
      <c r="J41" s="61"/>
      <c r="K41" s="62">
        <f>18219+314</f>
        <v>18533</v>
      </c>
      <c r="L41" s="63" t="s">
        <v>20</v>
      </c>
      <c r="M41" s="43">
        <f>SUM(B41:K42)</f>
        <v>312289</v>
      </c>
      <c r="N41" s="29"/>
    </row>
    <row r="42" spans="1:14" ht="15.75">
      <c r="A42" s="64"/>
      <c r="B42" s="61">
        <v>230153</v>
      </c>
      <c r="C42" s="62">
        <v>49398</v>
      </c>
      <c r="D42" s="62"/>
      <c r="E42" s="62"/>
      <c r="F42" s="62">
        <v>14205</v>
      </c>
      <c r="G42" s="62"/>
      <c r="H42" s="62"/>
      <c r="I42" s="62"/>
      <c r="J42" s="62"/>
      <c r="K42" s="62"/>
      <c r="L42" s="64"/>
      <c r="M42" s="43"/>
      <c r="N42" s="29"/>
    </row>
    <row r="43" spans="1:14" ht="15.75">
      <c r="A43" s="2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29"/>
      <c r="M43" s="43"/>
      <c r="N43" s="29"/>
    </row>
    <row r="44" spans="1:14" ht="15.75">
      <c r="A44" s="32" t="s">
        <v>18</v>
      </c>
      <c r="B44" s="46" t="s">
        <v>102</v>
      </c>
      <c r="C44" s="46" t="s">
        <v>103</v>
      </c>
      <c r="D44" s="46" t="s">
        <v>103</v>
      </c>
      <c r="E44" s="46"/>
      <c r="F44" s="46"/>
      <c r="G44" s="46"/>
      <c r="H44" s="46"/>
      <c r="I44" s="46" t="s">
        <v>189</v>
      </c>
      <c r="J44" s="44" t="s">
        <v>104</v>
      </c>
      <c r="K44" s="43">
        <f>21502+329</f>
        <v>21831</v>
      </c>
      <c r="L44" s="42" t="s">
        <v>105</v>
      </c>
      <c r="M44" s="43">
        <f>SUM(B44:K45)</f>
        <v>255239</v>
      </c>
      <c r="N44" s="29"/>
    </row>
    <row r="45" spans="1:14" ht="15.75">
      <c r="A45" s="29"/>
      <c r="B45" s="44">
        <v>207194</v>
      </c>
      <c r="C45" s="44">
        <v>13129</v>
      </c>
      <c r="D45" s="44">
        <v>2960</v>
      </c>
      <c r="E45" s="44"/>
      <c r="F45" s="44"/>
      <c r="G45" s="44"/>
      <c r="H45" s="44"/>
      <c r="I45" s="44">
        <v>8248</v>
      </c>
      <c r="J45" s="44">
        <v>1877</v>
      </c>
      <c r="K45" s="43"/>
      <c r="L45" s="29"/>
      <c r="M45" s="43"/>
      <c r="N45" s="29"/>
    </row>
    <row r="46" spans="1:14" ht="15.75">
      <c r="A46" s="2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29"/>
      <c r="M46" s="43"/>
      <c r="N46" s="29"/>
    </row>
    <row r="47" spans="1:14" ht="15.75">
      <c r="A47" s="67" t="s">
        <v>19</v>
      </c>
      <c r="B47" s="60" t="s">
        <v>43</v>
      </c>
      <c r="C47" s="60" t="s">
        <v>106</v>
      </c>
      <c r="D47" s="60"/>
      <c r="E47" s="61" t="s">
        <v>106</v>
      </c>
      <c r="F47" s="61" t="s">
        <v>43</v>
      </c>
      <c r="G47" s="61" t="s">
        <v>43</v>
      </c>
      <c r="H47" s="61"/>
      <c r="I47" s="61"/>
      <c r="J47" s="60"/>
      <c r="K47" s="62">
        <f>18978+191</f>
        <v>19169</v>
      </c>
      <c r="L47" s="63" t="s">
        <v>44</v>
      </c>
      <c r="M47" s="43">
        <f>SUM(B47:K48)</f>
        <v>197301</v>
      </c>
      <c r="N47" s="29"/>
    </row>
    <row r="48" spans="1:14" ht="15.75">
      <c r="A48" s="64"/>
      <c r="B48" s="61">
        <v>138367</v>
      </c>
      <c r="C48" s="61">
        <v>26891</v>
      </c>
      <c r="D48" s="61"/>
      <c r="E48" s="61">
        <v>3654</v>
      </c>
      <c r="F48" s="61">
        <v>7317</v>
      </c>
      <c r="G48" s="61">
        <v>1903</v>
      </c>
      <c r="H48" s="61"/>
      <c r="I48" s="61"/>
      <c r="J48" s="61"/>
      <c r="K48" s="62"/>
      <c r="L48" s="64"/>
      <c r="M48" s="43"/>
      <c r="N48" s="29"/>
    </row>
    <row r="49" spans="1:14" ht="15.75">
      <c r="A49" s="2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29"/>
      <c r="M49" s="43"/>
      <c r="N49" s="29"/>
    </row>
    <row r="50" spans="1:14" ht="15.75">
      <c r="A50" s="32" t="s">
        <v>21</v>
      </c>
      <c r="B50" s="46" t="s">
        <v>59</v>
      </c>
      <c r="C50" s="46" t="s">
        <v>107</v>
      </c>
      <c r="D50" s="44"/>
      <c r="E50" s="44" t="s">
        <v>79</v>
      </c>
      <c r="F50" s="44"/>
      <c r="G50" s="44"/>
      <c r="H50" s="44"/>
      <c r="I50" s="44"/>
      <c r="J50" s="46"/>
      <c r="K50" s="43">
        <f>19667+115</f>
        <v>19782</v>
      </c>
      <c r="L50" s="42" t="s">
        <v>24</v>
      </c>
      <c r="M50" s="43">
        <f>SUM(B50:K51)</f>
        <v>193703</v>
      </c>
      <c r="N50" s="29"/>
    </row>
    <row r="51" spans="1:14" ht="15.75">
      <c r="A51" s="29"/>
      <c r="B51" s="44">
        <v>165688</v>
      </c>
      <c r="C51" s="44">
        <v>6129</v>
      </c>
      <c r="D51" s="44"/>
      <c r="E51" s="44">
        <v>2104</v>
      </c>
      <c r="F51" s="44"/>
      <c r="G51" s="44"/>
      <c r="H51" s="44"/>
      <c r="I51" s="44"/>
      <c r="J51" s="46"/>
      <c r="K51" s="43"/>
      <c r="L51" s="29"/>
      <c r="M51" s="43"/>
      <c r="N51" s="29"/>
    </row>
    <row r="52" spans="1:14" ht="15.75">
      <c r="A52" s="29"/>
      <c r="B52" s="43"/>
      <c r="C52" s="43"/>
      <c r="D52" s="43"/>
      <c r="E52" s="43"/>
      <c r="F52" s="43"/>
      <c r="G52" s="43"/>
      <c r="H52" s="43"/>
      <c r="I52" s="43"/>
      <c r="J52" s="43" t="s">
        <v>22</v>
      </c>
      <c r="K52" s="43"/>
      <c r="L52" s="29"/>
      <c r="M52" s="41"/>
      <c r="N52" s="29"/>
    </row>
    <row r="53" spans="1:14" ht="15.75">
      <c r="A53" s="67" t="s">
        <v>23</v>
      </c>
      <c r="B53" s="60" t="s">
        <v>51</v>
      </c>
      <c r="C53" s="60"/>
      <c r="D53" s="60"/>
      <c r="E53" s="60"/>
      <c r="F53" s="60" t="s">
        <v>51</v>
      </c>
      <c r="G53" s="60" t="s">
        <v>51</v>
      </c>
      <c r="H53" s="60"/>
      <c r="I53" s="60"/>
      <c r="J53" s="60" t="s">
        <v>108</v>
      </c>
      <c r="K53" s="62">
        <f>65326+548</f>
        <v>65874</v>
      </c>
      <c r="L53" s="63" t="s">
        <v>26</v>
      </c>
      <c r="M53" s="41">
        <f>SUM(B53:K54)</f>
        <v>287556</v>
      </c>
      <c r="N53" s="29"/>
    </row>
    <row r="54" spans="1:14" ht="15.75">
      <c r="A54" s="64"/>
      <c r="B54" s="61">
        <v>198811</v>
      </c>
      <c r="C54" s="61"/>
      <c r="D54" s="61"/>
      <c r="E54" s="62"/>
      <c r="F54" s="62">
        <v>8518</v>
      </c>
      <c r="G54" s="62">
        <v>2528</v>
      </c>
      <c r="H54" s="62"/>
      <c r="I54" s="62"/>
      <c r="J54" s="65">
        <v>11825</v>
      </c>
      <c r="K54" s="62"/>
      <c r="L54" s="64"/>
      <c r="M54" s="41"/>
      <c r="N54" s="29"/>
    </row>
    <row r="55" spans="1:14" ht="15.75">
      <c r="A55" s="2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29"/>
      <c r="M55" s="41"/>
      <c r="N55" s="29"/>
    </row>
    <row r="56" spans="1:14" ht="15.75">
      <c r="A56" s="32" t="s">
        <v>25</v>
      </c>
      <c r="B56" s="46" t="s">
        <v>60</v>
      </c>
      <c r="C56" s="46"/>
      <c r="D56" s="46"/>
      <c r="E56" s="46"/>
      <c r="F56" s="46" t="s">
        <v>60</v>
      </c>
      <c r="G56" s="46" t="s">
        <v>60</v>
      </c>
      <c r="H56" s="46"/>
      <c r="I56" s="46"/>
      <c r="J56" s="44"/>
      <c r="K56" s="43">
        <f>108978+8+2055</f>
        <v>111041</v>
      </c>
      <c r="L56" s="42" t="s">
        <v>28</v>
      </c>
      <c r="M56" s="41">
        <f>SUM(B56:K57)</f>
        <v>325571</v>
      </c>
      <c r="N56" s="29"/>
    </row>
    <row r="57" spans="1:14" ht="15.75">
      <c r="A57" s="29"/>
      <c r="B57" s="44">
        <v>193819</v>
      </c>
      <c r="C57" s="44"/>
      <c r="D57" s="49"/>
      <c r="E57" s="44"/>
      <c r="F57" s="44">
        <v>15706</v>
      </c>
      <c r="G57" s="44">
        <v>5005</v>
      </c>
      <c r="H57" s="44"/>
      <c r="I57" s="44"/>
      <c r="J57" s="43"/>
      <c r="K57" s="43"/>
      <c r="L57" s="29"/>
      <c r="M57" s="41"/>
      <c r="N57" s="29"/>
    </row>
    <row r="58" spans="1:14" ht="15.75">
      <c r="A58" s="2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29"/>
      <c r="M58" s="41"/>
      <c r="N58" s="29"/>
    </row>
    <row r="59" spans="1:14" ht="15.75">
      <c r="A59" s="67" t="s">
        <v>27</v>
      </c>
      <c r="B59" s="60" t="s">
        <v>58</v>
      </c>
      <c r="C59" s="60" t="s">
        <v>109</v>
      </c>
      <c r="D59" s="60" t="s">
        <v>58</v>
      </c>
      <c r="E59" s="60" t="s">
        <v>109</v>
      </c>
      <c r="F59" s="60" t="s">
        <v>58</v>
      </c>
      <c r="G59" s="60" t="s">
        <v>58</v>
      </c>
      <c r="H59" s="60" t="s">
        <v>190</v>
      </c>
      <c r="I59" s="60"/>
      <c r="J59" s="60"/>
      <c r="K59" s="62">
        <f>27551+45+98</f>
        <v>27694</v>
      </c>
      <c r="L59" s="63" t="s">
        <v>71</v>
      </c>
      <c r="M59" s="41">
        <f>SUM(B59:K60)</f>
        <v>319123</v>
      </c>
      <c r="N59" s="29"/>
    </row>
    <row r="60" spans="1:14" ht="15.75">
      <c r="A60" s="64"/>
      <c r="B60" s="61">
        <v>140951</v>
      </c>
      <c r="C60" s="61">
        <v>111117</v>
      </c>
      <c r="D60" s="62">
        <v>10356</v>
      </c>
      <c r="E60" s="61">
        <v>16968</v>
      </c>
      <c r="F60" s="61">
        <v>8771</v>
      </c>
      <c r="G60" s="61">
        <v>1982</v>
      </c>
      <c r="H60" s="61">
        <v>1284</v>
      </c>
      <c r="I60" s="61"/>
      <c r="J60" s="65"/>
      <c r="K60" s="62"/>
      <c r="L60" s="64"/>
      <c r="M60" s="41"/>
      <c r="N60" s="29"/>
    </row>
    <row r="61" spans="1:14" ht="15.75">
      <c r="A61" s="2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29"/>
      <c r="M61" s="41"/>
      <c r="N61" s="29"/>
    </row>
    <row r="62" spans="1:14" ht="15.75">
      <c r="A62" s="32" t="s">
        <v>29</v>
      </c>
      <c r="B62" s="46" t="s">
        <v>110</v>
      </c>
      <c r="C62" s="46" t="s">
        <v>111</v>
      </c>
      <c r="D62" s="46" t="s">
        <v>111</v>
      </c>
      <c r="E62" s="46" t="s">
        <v>111</v>
      </c>
      <c r="F62" s="46" t="s">
        <v>110</v>
      </c>
      <c r="G62" s="46"/>
      <c r="H62" s="46" t="s">
        <v>111</v>
      </c>
      <c r="I62" s="46"/>
      <c r="J62" s="46"/>
      <c r="K62" s="43">
        <f>18612+107+252</f>
        <v>18971</v>
      </c>
      <c r="L62" s="42" t="s">
        <v>112</v>
      </c>
      <c r="M62" s="41">
        <f>SUM(B62:K63)</f>
        <v>322571</v>
      </c>
      <c r="N62" s="29"/>
    </row>
    <row r="63" spans="1:14" ht="15.75">
      <c r="A63" s="29"/>
      <c r="B63" s="44">
        <v>123733</v>
      </c>
      <c r="C63" s="44">
        <v>134825</v>
      </c>
      <c r="D63" s="43">
        <v>7943</v>
      </c>
      <c r="E63" s="44">
        <v>21156</v>
      </c>
      <c r="F63" s="44">
        <v>15067</v>
      </c>
      <c r="G63" s="44"/>
      <c r="H63" s="44">
        <v>876</v>
      </c>
      <c r="I63" s="44"/>
      <c r="J63" s="44"/>
      <c r="K63" s="43"/>
      <c r="L63" s="29"/>
      <c r="M63" s="41"/>
      <c r="N63" s="29"/>
    </row>
    <row r="64" spans="1:14" ht="15.75">
      <c r="A64" s="2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29"/>
      <c r="M64" s="41"/>
      <c r="N64" s="29"/>
    </row>
    <row r="65" spans="1:14" ht="15.75">
      <c r="A65" s="67" t="s">
        <v>30</v>
      </c>
      <c r="B65" s="60" t="s">
        <v>52</v>
      </c>
      <c r="C65" s="60" t="s">
        <v>113</v>
      </c>
      <c r="D65" s="60" t="s">
        <v>52</v>
      </c>
      <c r="E65" s="60" t="s">
        <v>113</v>
      </c>
      <c r="F65" s="60" t="s">
        <v>52</v>
      </c>
      <c r="G65" s="60" t="s">
        <v>52</v>
      </c>
      <c r="H65" s="60" t="s">
        <v>113</v>
      </c>
      <c r="I65" s="60"/>
      <c r="J65" s="61"/>
      <c r="K65" s="62">
        <f>18388+169+183</f>
        <v>18740</v>
      </c>
      <c r="L65" s="63" t="s">
        <v>53</v>
      </c>
      <c r="M65" s="41">
        <f>SUM(B65:K66)</f>
        <v>332499</v>
      </c>
      <c r="N65" s="29"/>
    </row>
    <row r="66" spans="1:14" ht="15.75">
      <c r="A66" s="64"/>
      <c r="B66" s="62">
        <v>188428</v>
      </c>
      <c r="C66" s="61">
        <v>83328</v>
      </c>
      <c r="D66" s="62">
        <v>10622</v>
      </c>
      <c r="E66" s="62">
        <v>15902</v>
      </c>
      <c r="F66" s="62">
        <v>10935</v>
      </c>
      <c r="G66" s="62">
        <v>3036</v>
      </c>
      <c r="H66" s="62">
        <v>1508</v>
      </c>
      <c r="I66" s="62"/>
      <c r="J66" s="62"/>
      <c r="K66" s="62"/>
      <c r="L66" s="64"/>
      <c r="M66" s="41"/>
      <c r="N66" s="29"/>
    </row>
    <row r="67" spans="1:14" ht="15.75">
      <c r="A67" s="2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29"/>
      <c r="M67" s="41"/>
      <c r="N67" s="29"/>
    </row>
    <row r="68" spans="1:14" ht="15.75">
      <c r="A68" s="32" t="s">
        <v>31</v>
      </c>
      <c r="B68" s="46" t="s">
        <v>114</v>
      </c>
      <c r="C68" s="46" t="s">
        <v>80</v>
      </c>
      <c r="D68" s="46" t="s">
        <v>80</v>
      </c>
      <c r="E68" s="46" t="s">
        <v>80</v>
      </c>
      <c r="F68" s="46" t="s">
        <v>114</v>
      </c>
      <c r="G68" s="46"/>
      <c r="H68" s="46" t="s">
        <v>80</v>
      </c>
      <c r="I68" s="46" t="s">
        <v>191</v>
      </c>
      <c r="J68" s="44"/>
      <c r="K68" s="43">
        <f>15888+117+107</f>
        <v>16112</v>
      </c>
      <c r="L68" s="42" t="s">
        <v>81</v>
      </c>
      <c r="M68" s="41">
        <f>SUM(B68:K69)</f>
        <v>288611</v>
      </c>
      <c r="N68" s="29"/>
    </row>
    <row r="69" spans="1:14" ht="15.75">
      <c r="A69" s="29"/>
      <c r="B69" s="43">
        <v>75965</v>
      </c>
      <c r="C69" s="44">
        <v>152597</v>
      </c>
      <c r="D69" s="44">
        <v>8799</v>
      </c>
      <c r="E69" s="43">
        <v>15526</v>
      </c>
      <c r="F69" s="43">
        <v>6196</v>
      </c>
      <c r="G69" s="43"/>
      <c r="H69" s="43">
        <v>964</v>
      </c>
      <c r="I69" s="43">
        <v>12452</v>
      </c>
      <c r="J69" s="43"/>
      <c r="K69" s="43"/>
      <c r="L69" s="29"/>
      <c r="M69" s="41"/>
      <c r="N69" s="29"/>
    </row>
    <row r="70" spans="1:14" ht="15.75">
      <c r="A70" s="2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29"/>
      <c r="M70" s="41"/>
      <c r="N70" s="29"/>
    </row>
    <row r="71" spans="1:14" ht="15.75">
      <c r="A71" s="67" t="s">
        <v>32</v>
      </c>
      <c r="B71" s="60" t="s">
        <v>115</v>
      </c>
      <c r="C71" s="60" t="s">
        <v>116</v>
      </c>
      <c r="D71" s="60"/>
      <c r="E71" s="61" t="s">
        <v>116</v>
      </c>
      <c r="F71" s="61" t="s">
        <v>115</v>
      </c>
      <c r="G71" s="61"/>
      <c r="H71" s="61" t="s">
        <v>192</v>
      </c>
      <c r="I71" s="61"/>
      <c r="J71" s="61" t="s">
        <v>117</v>
      </c>
      <c r="K71" s="62">
        <f>17413+142+183</f>
        <v>17738</v>
      </c>
      <c r="L71" s="63" t="s">
        <v>118</v>
      </c>
      <c r="M71" s="41">
        <f>SUM(B71:K72)</f>
        <v>296086</v>
      </c>
      <c r="N71" s="29"/>
    </row>
    <row r="72" spans="1:14" ht="15.75">
      <c r="A72" s="64"/>
      <c r="B72" s="62">
        <v>102734</v>
      </c>
      <c r="C72" s="61">
        <v>113287</v>
      </c>
      <c r="D72" s="62"/>
      <c r="E72" s="62">
        <v>16157</v>
      </c>
      <c r="F72" s="62">
        <v>11532</v>
      </c>
      <c r="G72" s="62"/>
      <c r="H72" s="62">
        <v>24595</v>
      </c>
      <c r="I72" s="62"/>
      <c r="J72" s="61">
        <v>10043</v>
      </c>
      <c r="K72" s="62"/>
      <c r="L72" s="64"/>
      <c r="M72" s="41"/>
      <c r="N72" s="29"/>
    </row>
    <row r="73" spans="1:14" ht="15.75">
      <c r="A73" s="2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29"/>
      <c r="M73" s="41"/>
      <c r="N73" s="29"/>
    </row>
    <row r="74" spans="1:14" ht="15.75">
      <c r="A74" s="32" t="s">
        <v>33</v>
      </c>
      <c r="B74" s="46" t="s">
        <v>119</v>
      </c>
      <c r="C74" s="46" t="s">
        <v>61</v>
      </c>
      <c r="D74" s="46" t="s">
        <v>61</v>
      </c>
      <c r="E74" s="44" t="s">
        <v>61</v>
      </c>
      <c r="F74" s="44" t="s">
        <v>119</v>
      </c>
      <c r="G74" s="44"/>
      <c r="H74" s="44" t="s">
        <v>61</v>
      </c>
      <c r="I74" s="44"/>
      <c r="J74" s="44"/>
      <c r="K74" s="43">
        <f>16402+61+101</f>
        <v>16564</v>
      </c>
      <c r="L74" s="42" t="s">
        <v>62</v>
      </c>
      <c r="M74" s="41">
        <f>SUM(B74:K75)</f>
        <v>296198</v>
      </c>
      <c r="N74" s="29"/>
    </row>
    <row r="75" spans="1:14" ht="15.75">
      <c r="A75" s="29"/>
      <c r="B75" s="43">
        <v>106600</v>
      </c>
      <c r="C75" s="44">
        <v>136964</v>
      </c>
      <c r="D75" s="43">
        <v>6790</v>
      </c>
      <c r="E75" s="43">
        <v>16420</v>
      </c>
      <c r="F75" s="43">
        <v>11984</v>
      </c>
      <c r="G75" s="43"/>
      <c r="H75" s="43">
        <v>876</v>
      </c>
      <c r="I75" s="43"/>
      <c r="J75" s="44"/>
      <c r="K75" s="43"/>
      <c r="L75" s="29"/>
      <c r="M75" s="41"/>
      <c r="N75" s="29"/>
    </row>
    <row r="76" spans="1:14" ht="15.75">
      <c r="A76" s="50"/>
      <c r="B76" s="51"/>
      <c r="C76" s="51"/>
      <c r="D76" s="51"/>
      <c r="E76" s="51"/>
      <c r="F76" s="51"/>
      <c r="G76" s="51"/>
      <c r="H76" s="51"/>
      <c r="I76" s="51"/>
      <c r="J76" s="51"/>
      <c r="K76" s="52"/>
      <c r="L76" s="52"/>
      <c r="M76" s="41"/>
      <c r="N76" s="29"/>
    </row>
    <row r="77" spans="1:14" ht="15.75">
      <c r="A77" s="67" t="s">
        <v>34</v>
      </c>
      <c r="B77" s="60" t="s">
        <v>120</v>
      </c>
      <c r="C77" s="60" t="s">
        <v>82</v>
      </c>
      <c r="D77" s="60" t="s">
        <v>82</v>
      </c>
      <c r="E77" s="61" t="s">
        <v>82</v>
      </c>
      <c r="F77" s="61" t="s">
        <v>120</v>
      </c>
      <c r="G77" s="61"/>
      <c r="H77" s="61" t="s">
        <v>82</v>
      </c>
      <c r="I77" s="61"/>
      <c r="J77" s="61"/>
      <c r="K77" s="62">
        <f>13286+28+314</f>
        <v>13628</v>
      </c>
      <c r="L77" s="63" t="s">
        <v>121</v>
      </c>
      <c r="M77" s="41">
        <f>SUM(B77:K78)</f>
        <v>315429</v>
      </c>
      <c r="N77" s="29"/>
    </row>
    <row r="78" spans="1:14" ht="15.75">
      <c r="A78" s="64"/>
      <c r="B78" s="62">
        <v>110550</v>
      </c>
      <c r="C78" s="61">
        <v>150330</v>
      </c>
      <c r="D78" s="61">
        <v>10931</v>
      </c>
      <c r="E78" s="62">
        <v>20399</v>
      </c>
      <c r="F78" s="62">
        <v>8490</v>
      </c>
      <c r="G78" s="62"/>
      <c r="H78" s="62">
        <v>1101</v>
      </c>
      <c r="I78" s="62"/>
      <c r="J78" s="62"/>
      <c r="K78" s="62"/>
      <c r="L78" s="64"/>
      <c r="M78" s="41"/>
      <c r="N78" s="29"/>
    </row>
    <row r="79" spans="1:14" ht="15.75">
      <c r="A79" s="2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29"/>
      <c r="M79" s="41"/>
      <c r="N79" s="29"/>
    </row>
    <row r="80" spans="1:14" ht="15.75">
      <c r="A80" s="32" t="s">
        <v>35</v>
      </c>
      <c r="B80" s="44" t="s">
        <v>50</v>
      </c>
      <c r="C80" s="46" t="s">
        <v>83</v>
      </c>
      <c r="D80" s="46" t="s">
        <v>83</v>
      </c>
      <c r="E80" s="46" t="s">
        <v>83</v>
      </c>
      <c r="F80" s="46" t="s">
        <v>50</v>
      </c>
      <c r="G80" s="46" t="s">
        <v>50</v>
      </c>
      <c r="H80" s="46" t="s">
        <v>83</v>
      </c>
      <c r="I80" s="46"/>
      <c r="J80" s="44"/>
      <c r="K80" s="43">
        <f>10451+104+231</f>
        <v>10786</v>
      </c>
      <c r="L80" s="42" t="s">
        <v>38</v>
      </c>
      <c r="M80" s="41">
        <f>SUM(B80:K81)</f>
        <v>336386</v>
      </c>
      <c r="N80" s="29"/>
    </row>
    <row r="81" spans="1:14" ht="15.75">
      <c r="A81" s="29"/>
      <c r="B81" s="43">
        <v>168660</v>
      </c>
      <c r="C81" s="44">
        <v>113840</v>
      </c>
      <c r="D81" s="44">
        <v>6856</v>
      </c>
      <c r="E81" s="43">
        <v>20883</v>
      </c>
      <c r="F81" s="43">
        <v>10195</v>
      </c>
      <c r="G81" s="43">
        <v>4095</v>
      </c>
      <c r="H81" s="43">
        <v>1071</v>
      </c>
      <c r="I81" s="43"/>
      <c r="J81" s="44"/>
      <c r="K81" s="43"/>
      <c r="L81" s="29"/>
      <c r="M81" s="41"/>
      <c r="N81" s="29"/>
    </row>
    <row r="82" spans="1:14" ht="15.75">
      <c r="A82" s="2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29"/>
      <c r="M82" s="41"/>
      <c r="N82" s="29"/>
    </row>
    <row r="83" spans="1:14" ht="15.75">
      <c r="A83" s="67" t="s">
        <v>36</v>
      </c>
      <c r="B83" s="60" t="s">
        <v>47</v>
      </c>
      <c r="C83" s="60" t="s">
        <v>122</v>
      </c>
      <c r="D83" s="60"/>
      <c r="E83" s="61" t="s">
        <v>122</v>
      </c>
      <c r="F83" s="61" t="s">
        <v>47</v>
      </c>
      <c r="G83" s="61" t="s">
        <v>47</v>
      </c>
      <c r="H83" s="61"/>
      <c r="I83" s="61"/>
      <c r="J83" s="61"/>
      <c r="K83" s="62">
        <f>22140+13</f>
        <v>22153</v>
      </c>
      <c r="L83" s="63" t="s">
        <v>54</v>
      </c>
      <c r="M83" s="41">
        <f>SUM(B83:K84)</f>
        <v>310819</v>
      </c>
      <c r="N83" s="29"/>
    </row>
    <row r="84" spans="1:14" ht="15.75">
      <c r="A84" s="64"/>
      <c r="B84" s="62">
        <v>195322</v>
      </c>
      <c r="C84" s="61">
        <v>56930</v>
      </c>
      <c r="D84" s="61"/>
      <c r="E84" s="62">
        <v>16447</v>
      </c>
      <c r="F84" s="62">
        <v>16138</v>
      </c>
      <c r="G84" s="62">
        <v>3829</v>
      </c>
      <c r="H84" s="62"/>
      <c r="I84" s="62"/>
      <c r="J84" s="61"/>
      <c r="K84" s="62"/>
      <c r="L84" s="64"/>
      <c r="M84" s="41"/>
      <c r="N84" s="29"/>
    </row>
    <row r="85" spans="1:14" ht="15.75">
      <c r="A85" s="2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29"/>
      <c r="M85" s="41"/>
      <c r="N85" s="29"/>
    </row>
    <row r="86" spans="1:14" ht="15.75">
      <c r="A86" s="32" t="s">
        <v>37</v>
      </c>
      <c r="B86" s="46" t="s">
        <v>123</v>
      </c>
      <c r="C86" s="46" t="s">
        <v>72</v>
      </c>
      <c r="D86" s="46" t="s">
        <v>72</v>
      </c>
      <c r="E86" s="44" t="s">
        <v>72</v>
      </c>
      <c r="F86" s="44"/>
      <c r="G86" s="44"/>
      <c r="H86" s="44" t="s">
        <v>72</v>
      </c>
      <c r="I86" s="44"/>
      <c r="J86" s="46"/>
      <c r="K86" s="43">
        <f>25582+35+92</f>
        <v>25709</v>
      </c>
      <c r="L86" s="42" t="s">
        <v>73</v>
      </c>
      <c r="M86" s="41">
        <f>SUM(B86:K87)</f>
        <v>354426</v>
      </c>
      <c r="N86" s="29"/>
    </row>
    <row r="87" spans="1:14" ht="15.75">
      <c r="A87" s="32"/>
      <c r="B87" s="43">
        <v>107832</v>
      </c>
      <c r="C87" s="44">
        <v>175509</v>
      </c>
      <c r="D87" s="44">
        <v>9995</v>
      </c>
      <c r="E87" s="43">
        <v>34292</v>
      </c>
      <c r="F87" s="43"/>
      <c r="G87" s="43"/>
      <c r="H87" s="43">
        <v>1089</v>
      </c>
      <c r="I87" s="43"/>
      <c r="J87" s="44"/>
      <c r="K87" s="43"/>
      <c r="L87" s="38"/>
      <c r="M87" s="41"/>
      <c r="N87" s="29"/>
    </row>
    <row r="88" spans="1:14" ht="15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3"/>
      <c r="M88" s="41"/>
      <c r="N88" s="29"/>
    </row>
    <row r="89" spans="1:14" ht="15.75">
      <c r="A89" s="55" t="s">
        <v>39</v>
      </c>
      <c r="B89" s="47"/>
      <c r="C89" s="47"/>
      <c r="D89" s="47"/>
      <c r="E89" s="47"/>
      <c r="F89" s="47"/>
      <c r="G89" s="47"/>
      <c r="H89" s="47"/>
      <c r="I89" s="47"/>
      <c r="J89" s="43"/>
      <c r="K89" s="43"/>
      <c r="L89" s="29"/>
      <c r="M89" s="41"/>
      <c r="N89" s="29"/>
    </row>
    <row r="90" spans="1:14" ht="15.75">
      <c r="A90" s="56" t="s">
        <v>128</v>
      </c>
      <c r="B90" s="47"/>
      <c r="C90" s="47"/>
      <c r="D90" s="47"/>
      <c r="E90" s="47"/>
      <c r="F90" s="47"/>
      <c r="G90" s="47"/>
      <c r="H90" s="47"/>
      <c r="I90" s="47"/>
      <c r="J90" s="43"/>
      <c r="K90" s="43"/>
      <c r="L90" s="29"/>
      <c r="M90" s="41"/>
      <c r="N90" s="29"/>
    </row>
    <row r="91" spans="1:14" ht="15.75">
      <c r="A91" s="45" t="s">
        <v>129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29"/>
      <c r="M91" s="41"/>
      <c r="N91" s="29"/>
    </row>
    <row r="92" spans="1:14" ht="15.75">
      <c r="A92" s="45" t="s">
        <v>130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29"/>
      <c r="M92" s="41"/>
      <c r="N92" s="29"/>
    </row>
    <row r="93" spans="1:14" ht="15.75">
      <c r="A93" s="45" t="s">
        <v>131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29"/>
      <c r="M93" s="41"/>
      <c r="N93" s="29"/>
    </row>
    <row r="94" spans="1:14" ht="15.75">
      <c r="A94" s="45" t="s">
        <v>124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29"/>
      <c r="M94" s="41"/>
      <c r="N94" s="29"/>
    </row>
    <row r="95" spans="1:14" ht="15.75">
      <c r="A95" s="45" t="s">
        <v>132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29"/>
      <c r="M95" s="41"/>
      <c r="N95" s="29"/>
    </row>
    <row r="96" spans="1:14" ht="15.75">
      <c r="A96" s="45" t="s">
        <v>133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29"/>
      <c r="M96" s="41"/>
      <c r="N96" s="29"/>
    </row>
    <row r="97" spans="1:14" ht="15.75">
      <c r="A97" s="45" t="s">
        <v>64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29"/>
      <c r="M97" s="41"/>
      <c r="N97" s="29"/>
    </row>
    <row r="98" spans="1:14" ht="15.75">
      <c r="A98" s="29"/>
      <c r="B98" s="47"/>
      <c r="C98" s="47"/>
      <c r="D98" s="47"/>
      <c r="E98" s="43"/>
      <c r="F98" s="43"/>
      <c r="G98" s="43"/>
      <c r="H98" s="43"/>
      <c r="I98" s="43"/>
      <c r="J98" s="43"/>
      <c r="K98" s="43"/>
      <c r="L98" s="29"/>
      <c r="M98" s="41"/>
      <c r="N98" s="29"/>
    </row>
    <row r="99" spans="1:14" ht="15.75">
      <c r="A99" s="96" t="s">
        <v>125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29"/>
      <c r="M99" s="41"/>
      <c r="N99" s="29"/>
    </row>
    <row r="100" spans="1:14" ht="15.75">
      <c r="A100" s="2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29"/>
      <c r="M100" s="41"/>
      <c r="N100" s="29"/>
    </row>
  </sheetData>
  <sheetProtection/>
  <hyperlinks>
    <hyperlink ref="A99" r:id="rId1" display="SOURCE: New York State Board of Elections; www.elections.ny.gov (last viewed January 10, 2017)."/>
  </hyperlinks>
  <printOptions/>
  <pageMargins left="0.7" right="0.7" top="0.75" bottom="0.75" header="0.3" footer="0.3"/>
  <pageSetup fitToHeight="2" fitToWidth="1" horizontalDpi="600" verticalDpi="600" orientation="landscape" scale="5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9" width="15.77734375" style="0" customWidth="1"/>
    <col min="10" max="10" width="25.77734375" style="0" customWidth="1"/>
  </cols>
  <sheetData>
    <row r="1" spans="1:13" ht="20.25">
      <c r="A1" s="57" t="s">
        <v>0</v>
      </c>
      <c r="B1" s="32"/>
      <c r="C1" s="32"/>
      <c r="D1" s="32"/>
      <c r="E1" s="32"/>
      <c r="F1" s="32"/>
      <c r="G1" s="32"/>
      <c r="H1" s="30"/>
      <c r="I1" s="31"/>
      <c r="J1" s="29"/>
      <c r="K1" s="29"/>
      <c r="L1" s="29"/>
      <c r="M1" s="29"/>
    </row>
    <row r="2" spans="1:13" ht="20.25">
      <c r="A2" s="58" t="s">
        <v>193</v>
      </c>
      <c r="B2" s="32"/>
      <c r="C2" s="32"/>
      <c r="D2" s="32"/>
      <c r="E2" s="32"/>
      <c r="F2" s="32"/>
      <c r="G2" s="32"/>
      <c r="H2" s="29"/>
      <c r="I2" s="29"/>
      <c r="J2" s="29"/>
      <c r="K2" s="29"/>
      <c r="L2" s="29"/>
      <c r="M2" s="29"/>
    </row>
    <row r="3" spans="1:13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9.25">
      <c r="A4" s="33" t="s">
        <v>136</v>
      </c>
      <c r="B4" s="34" t="s">
        <v>45</v>
      </c>
      <c r="C4" s="34" t="s">
        <v>1</v>
      </c>
      <c r="D4" s="34" t="s">
        <v>126</v>
      </c>
      <c r="E4" s="34" t="s">
        <v>48</v>
      </c>
      <c r="F4" s="36" t="s">
        <v>134</v>
      </c>
      <c r="G4" s="36" t="s">
        <v>148</v>
      </c>
      <c r="H4" s="34" t="s">
        <v>137</v>
      </c>
      <c r="I4" s="37" t="s">
        <v>235</v>
      </c>
      <c r="J4" s="34" t="s">
        <v>2</v>
      </c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>
      <c r="A6" s="38" t="s">
        <v>3</v>
      </c>
      <c r="B6" s="39" t="s">
        <v>194</v>
      </c>
      <c r="C6" s="39" t="s">
        <v>74</v>
      </c>
      <c r="D6" s="39" t="s">
        <v>194</v>
      </c>
      <c r="E6" s="39" t="s">
        <v>74</v>
      </c>
      <c r="F6" s="39" t="s">
        <v>194</v>
      </c>
      <c r="G6" s="39"/>
      <c r="H6" s="40"/>
      <c r="I6" s="41">
        <v>3962</v>
      </c>
      <c r="J6" s="42" t="s">
        <v>75</v>
      </c>
      <c r="K6" s="43">
        <f>SUM(B6:I7)</f>
        <v>176719</v>
      </c>
      <c r="L6" s="29"/>
      <c r="M6" s="29"/>
    </row>
    <row r="7" spans="1:13" ht="15.75">
      <c r="A7" s="29"/>
      <c r="B7" s="43">
        <v>68387</v>
      </c>
      <c r="C7" s="43">
        <v>77062</v>
      </c>
      <c r="D7" s="43">
        <v>4878</v>
      </c>
      <c r="E7" s="43">
        <v>16973</v>
      </c>
      <c r="F7" s="43">
        <v>5457</v>
      </c>
      <c r="G7" s="43"/>
      <c r="H7" s="43"/>
      <c r="I7" s="43"/>
      <c r="J7" s="38"/>
      <c r="K7" s="43"/>
      <c r="L7" s="29"/>
      <c r="M7" s="29"/>
    </row>
    <row r="8" spans="1:13" ht="15.75">
      <c r="A8" s="29"/>
      <c r="B8" s="43"/>
      <c r="C8" s="43"/>
      <c r="D8" s="43"/>
      <c r="E8" s="43"/>
      <c r="F8" s="43"/>
      <c r="G8" s="43"/>
      <c r="H8" s="43"/>
      <c r="I8" s="43"/>
      <c r="J8" s="29"/>
      <c r="K8" s="45"/>
      <c r="L8" s="29"/>
      <c r="M8" s="29"/>
    </row>
    <row r="9" spans="1:13" ht="17.25">
      <c r="A9" s="59" t="s">
        <v>4</v>
      </c>
      <c r="B9" s="60" t="s">
        <v>195</v>
      </c>
      <c r="C9" s="60" t="s">
        <v>138</v>
      </c>
      <c r="D9" s="60" t="s">
        <v>40</v>
      </c>
      <c r="E9" s="61" t="s">
        <v>40</v>
      </c>
      <c r="F9" s="61"/>
      <c r="G9" s="61" t="s">
        <v>236</v>
      </c>
      <c r="H9" s="60"/>
      <c r="I9" s="62">
        <v>7345</v>
      </c>
      <c r="J9" s="63" t="s">
        <v>6</v>
      </c>
      <c r="K9" s="43">
        <f>SUM(B9:I10)</f>
        <v>146617</v>
      </c>
      <c r="L9" s="29"/>
      <c r="M9" s="29"/>
    </row>
    <row r="10" spans="1:13" ht="15.75">
      <c r="A10" s="64"/>
      <c r="B10" s="61">
        <v>41814</v>
      </c>
      <c r="C10" s="61">
        <v>76659</v>
      </c>
      <c r="D10" s="61">
        <v>4729</v>
      </c>
      <c r="E10" s="61">
        <v>13789</v>
      </c>
      <c r="F10" s="61"/>
      <c r="G10" s="61">
        <v>2281</v>
      </c>
      <c r="H10" s="65"/>
      <c r="I10" s="62"/>
      <c r="J10" s="64"/>
      <c r="K10" s="43"/>
      <c r="L10" s="29"/>
      <c r="M10" s="29"/>
    </row>
    <row r="11" spans="1:13" ht="15.75">
      <c r="A11" s="29"/>
      <c r="B11" s="43"/>
      <c r="C11" s="43"/>
      <c r="D11" s="43"/>
      <c r="E11" s="43"/>
      <c r="F11" s="43"/>
      <c r="G11" s="43"/>
      <c r="H11" s="43"/>
      <c r="I11" s="43"/>
      <c r="J11" s="29"/>
      <c r="K11" s="43"/>
      <c r="L11" s="29"/>
      <c r="M11" s="29"/>
    </row>
    <row r="12" spans="1:13" ht="17.25">
      <c r="A12" s="38" t="s">
        <v>5</v>
      </c>
      <c r="B12" s="46" t="s">
        <v>196</v>
      </c>
      <c r="C12" s="46" t="s">
        <v>197</v>
      </c>
      <c r="D12" s="46" t="s">
        <v>196</v>
      </c>
      <c r="E12" s="46" t="s">
        <v>233</v>
      </c>
      <c r="F12" s="46" t="s">
        <v>196</v>
      </c>
      <c r="G12" s="46"/>
      <c r="H12" s="44"/>
      <c r="I12" s="43">
        <v>6862</v>
      </c>
      <c r="J12" s="42" t="s">
        <v>198</v>
      </c>
      <c r="K12" s="43">
        <f>SUM(B12:I13)</f>
        <v>171163</v>
      </c>
      <c r="L12" s="29"/>
      <c r="M12" s="29"/>
    </row>
    <row r="13" spans="1:13" ht="15.75">
      <c r="A13" s="29"/>
      <c r="B13" s="44">
        <v>80393</v>
      </c>
      <c r="C13" s="44">
        <v>63219</v>
      </c>
      <c r="D13" s="44">
        <v>4448</v>
      </c>
      <c r="E13" s="44">
        <v>11050</v>
      </c>
      <c r="F13" s="44">
        <v>5191</v>
      </c>
      <c r="G13" s="44"/>
      <c r="H13" s="44"/>
      <c r="I13" s="43"/>
      <c r="J13" s="29"/>
      <c r="K13" s="43"/>
      <c r="L13" s="29"/>
      <c r="M13" s="29"/>
    </row>
    <row r="14" spans="1:13" ht="15.75">
      <c r="A14" s="29"/>
      <c r="B14" s="43"/>
      <c r="C14" s="43"/>
      <c r="D14" s="43"/>
      <c r="E14" s="43"/>
      <c r="F14" s="43"/>
      <c r="G14" s="43"/>
      <c r="H14" s="43"/>
      <c r="I14" s="43"/>
      <c r="J14" s="29"/>
      <c r="K14" s="43"/>
      <c r="L14" s="29"/>
      <c r="M14" s="29"/>
    </row>
    <row r="15" spans="1:13" ht="15.75">
      <c r="A15" s="66" t="s">
        <v>7</v>
      </c>
      <c r="B15" s="60" t="s">
        <v>76</v>
      </c>
      <c r="C15" s="60" t="s">
        <v>199</v>
      </c>
      <c r="D15" s="60" t="s">
        <v>199</v>
      </c>
      <c r="E15" s="60" t="s">
        <v>199</v>
      </c>
      <c r="F15" s="60" t="s">
        <v>76</v>
      </c>
      <c r="G15" s="60"/>
      <c r="H15" s="61" t="s">
        <v>200</v>
      </c>
      <c r="I15" s="62">
        <v>5385</v>
      </c>
      <c r="J15" s="63" t="s">
        <v>77</v>
      </c>
      <c r="K15" s="43">
        <f>SUM(B15:I16)</f>
        <v>175305</v>
      </c>
      <c r="L15" s="29"/>
      <c r="M15" s="29"/>
    </row>
    <row r="16" spans="1:13" ht="15.75">
      <c r="A16" s="64"/>
      <c r="B16" s="61">
        <v>83772</v>
      </c>
      <c r="C16" s="61">
        <v>67811</v>
      </c>
      <c r="D16" s="61">
        <v>2437</v>
      </c>
      <c r="E16" s="61">
        <v>9879</v>
      </c>
      <c r="F16" s="61">
        <v>6021</v>
      </c>
      <c r="G16" s="61"/>
      <c r="H16" s="61">
        <v>0</v>
      </c>
      <c r="I16" s="62"/>
      <c r="J16" s="64"/>
      <c r="K16" s="43"/>
      <c r="L16" s="29"/>
      <c r="M16" s="29"/>
    </row>
    <row r="17" spans="1:13" ht="15.75">
      <c r="A17" s="29"/>
      <c r="B17" s="43"/>
      <c r="C17" s="43"/>
      <c r="D17" s="43"/>
      <c r="E17" s="43"/>
      <c r="F17" s="43"/>
      <c r="G17" s="43"/>
      <c r="H17" s="43"/>
      <c r="I17" s="43"/>
      <c r="J17" s="29"/>
      <c r="K17" s="43"/>
      <c r="L17" s="29"/>
      <c r="M17" s="29"/>
    </row>
    <row r="18" spans="1:13" ht="15.75">
      <c r="A18" s="38" t="s">
        <v>8</v>
      </c>
      <c r="B18" s="46" t="s">
        <v>41</v>
      </c>
      <c r="C18" s="46"/>
      <c r="D18" s="46"/>
      <c r="E18" s="46"/>
      <c r="F18" s="46"/>
      <c r="G18" s="46"/>
      <c r="H18" s="44" t="s">
        <v>201</v>
      </c>
      <c r="I18" s="43">
        <v>14818</v>
      </c>
      <c r="J18" s="42" t="s">
        <v>42</v>
      </c>
      <c r="K18" s="43">
        <f>SUM(B18:I19)</f>
        <v>94400</v>
      </c>
      <c r="L18" s="29"/>
      <c r="M18" s="29"/>
    </row>
    <row r="19" spans="1:13" ht="15.75">
      <c r="A19" s="29"/>
      <c r="B19" s="44">
        <v>75712</v>
      </c>
      <c r="C19" s="44"/>
      <c r="D19" s="44"/>
      <c r="E19" s="44"/>
      <c r="F19" s="44"/>
      <c r="G19" s="44"/>
      <c r="H19" s="44">
        <v>3870</v>
      </c>
      <c r="I19" s="43"/>
      <c r="J19" s="29"/>
      <c r="K19" s="43"/>
      <c r="L19" s="29"/>
      <c r="M19" s="29"/>
    </row>
    <row r="20" spans="1:13" ht="15.75">
      <c r="A20" s="29"/>
      <c r="B20" s="43"/>
      <c r="C20" s="43"/>
      <c r="D20" s="43"/>
      <c r="E20" s="43"/>
      <c r="F20" s="43"/>
      <c r="G20" s="43"/>
      <c r="H20" s="43"/>
      <c r="I20" s="43"/>
      <c r="J20" s="29"/>
      <c r="K20" s="43"/>
      <c r="L20" s="29"/>
      <c r="M20" s="29"/>
    </row>
    <row r="21" spans="1:13" ht="15.75">
      <c r="A21" s="66" t="s">
        <v>9</v>
      </c>
      <c r="B21" s="60" t="s">
        <v>65</v>
      </c>
      <c r="C21" s="61"/>
      <c r="D21" s="61"/>
      <c r="E21" s="61"/>
      <c r="F21" s="61" t="s">
        <v>65</v>
      </c>
      <c r="G21" s="61"/>
      <c r="H21" s="60"/>
      <c r="I21" s="62">
        <v>21938</v>
      </c>
      <c r="J21" s="63" t="s">
        <v>66</v>
      </c>
      <c r="K21" s="43">
        <f>SUM(B21:I22)</f>
        <v>77306</v>
      </c>
      <c r="L21" s="29"/>
      <c r="M21" s="29"/>
    </row>
    <row r="22" spans="1:13" ht="15.75">
      <c r="A22" s="64"/>
      <c r="B22" s="61">
        <v>49227</v>
      </c>
      <c r="C22" s="61"/>
      <c r="D22" s="61"/>
      <c r="E22" s="61"/>
      <c r="F22" s="61">
        <v>6141</v>
      </c>
      <c r="G22" s="61"/>
      <c r="H22" s="61"/>
      <c r="I22" s="62"/>
      <c r="J22" s="64"/>
      <c r="K22" s="43"/>
      <c r="L22" s="29"/>
      <c r="M22" s="29"/>
    </row>
    <row r="23" spans="1:13" ht="15.75">
      <c r="A23" s="29"/>
      <c r="B23" s="43"/>
      <c r="C23" s="43"/>
      <c r="D23" s="43"/>
      <c r="E23" s="43"/>
      <c r="F23" s="43"/>
      <c r="G23" s="43"/>
      <c r="H23" s="43"/>
      <c r="I23" s="43"/>
      <c r="J23" s="29"/>
      <c r="K23" s="43"/>
      <c r="L23" s="29"/>
      <c r="M23" s="29"/>
    </row>
    <row r="24" spans="1:13" ht="15.75">
      <c r="A24" s="38" t="s">
        <v>10</v>
      </c>
      <c r="B24" s="46" t="s">
        <v>57</v>
      </c>
      <c r="C24" s="44" t="s">
        <v>202</v>
      </c>
      <c r="D24" s="44"/>
      <c r="E24" s="44" t="s">
        <v>78</v>
      </c>
      <c r="F24" s="44" t="s">
        <v>57</v>
      </c>
      <c r="G24" s="44"/>
      <c r="H24" s="44"/>
      <c r="I24" s="43">
        <v>4818</v>
      </c>
      <c r="J24" s="42" t="s">
        <v>17</v>
      </c>
      <c r="K24" s="43">
        <f>SUM(B24:I25)</f>
        <v>68522</v>
      </c>
      <c r="L24" s="29"/>
      <c r="M24" s="29"/>
    </row>
    <row r="25" spans="1:13" ht="15.75">
      <c r="A25" s="29"/>
      <c r="B25" s="44">
        <v>47142</v>
      </c>
      <c r="C25" s="44">
        <v>5713</v>
      </c>
      <c r="D25" s="44"/>
      <c r="E25" s="44">
        <v>1398</v>
      </c>
      <c r="F25" s="44">
        <v>9451</v>
      </c>
      <c r="G25" s="44"/>
      <c r="H25" s="43"/>
      <c r="I25" s="43"/>
      <c r="J25" s="29"/>
      <c r="K25" s="43"/>
      <c r="L25" s="29"/>
      <c r="M25" s="29"/>
    </row>
    <row r="26" spans="1:13" ht="15.75">
      <c r="A26" s="29"/>
      <c r="B26" s="43"/>
      <c r="C26" s="43"/>
      <c r="D26" s="43"/>
      <c r="E26" s="43"/>
      <c r="F26" s="43"/>
      <c r="G26" s="43"/>
      <c r="H26" s="43"/>
      <c r="I26" s="43"/>
      <c r="J26" s="29"/>
      <c r="K26" s="43"/>
      <c r="L26" s="29"/>
      <c r="M26" s="29"/>
    </row>
    <row r="27" spans="1:13" ht="15.75">
      <c r="A27" s="66" t="s">
        <v>11</v>
      </c>
      <c r="B27" s="60" t="s">
        <v>67</v>
      </c>
      <c r="C27" s="61"/>
      <c r="D27" s="61"/>
      <c r="E27" s="61" t="s">
        <v>68</v>
      </c>
      <c r="F27" s="60" t="s">
        <v>67</v>
      </c>
      <c r="G27" s="60"/>
      <c r="H27" s="61"/>
      <c r="I27" s="62">
        <v>11185</v>
      </c>
      <c r="J27" s="63" t="s">
        <v>69</v>
      </c>
      <c r="K27" s="43">
        <f>SUM(B27:I28)</f>
        <v>95113</v>
      </c>
      <c r="L27" s="29"/>
      <c r="M27" s="29"/>
    </row>
    <row r="28" spans="1:13" ht="15.75">
      <c r="A28" s="64"/>
      <c r="B28" s="61">
        <v>70469</v>
      </c>
      <c r="C28" s="61"/>
      <c r="D28" s="61"/>
      <c r="E28" s="62">
        <v>6673</v>
      </c>
      <c r="F28" s="62">
        <v>6786</v>
      </c>
      <c r="G28" s="62"/>
      <c r="H28" s="61"/>
      <c r="I28" s="62"/>
      <c r="J28" s="64"/>
      <c r="K28" s="43"/>
      <c r="L28" s="29"/>
      <c r="M28" s="29"/>
    </row>
    <row r="29" spans="1:13" ht="15.75">
      <c r="A29" s="29"/>
      <c r="B29" s="43"/>
      <c r="C29" s="43"/>
      <c r="D29" s="43"/>
      <c r="E29" s="43"/>
      <c r="F29" s="43"/>
      <c r="G29" s="43"/>
      <c r="H29" s="43"/>
      <c r="I29" s="43"/>
      <c r="J29" s="29"/>
      <c r="K29" s="43"/>
      <c r="L29" s="29"/>
      <c r="M29" s="29"/>
    </row>
    <row r="30" spans="1:13" ht="15.75">
      <c r="A30" s="38" t="s">
        <v>13</v>
      </c>
      <c r="B30" s="46" t="s">
        <v>46</v>
      </c>
      <c r="C30" s="44"/>
      <c r="D30" s="46"/>
      <c r="E30" s="44" t="s">
        <v>70</v>
      </c>
      <c r="F30" s="44" t="s">
        <v>46</v>
      </c>
      <c r="G30" s="44"/>
      <c r="H30" s="44"/>
      <c r="I30" s="43">
        <v>9220</v>
      </c>
      <c r="J30" s="42" t="s">
        <v>49</v>
      </c>
      <c r="K30" s="43">
        <f>SUM(B30:I31)</f>
        <v>101606</v>
      </c>
      <c r="L30" s="29"/>
      <c r="M30" s="29"/>
    </row>
    <row r="31" spans="1:13" ht="15.75">
      <c r="A31" s="29"/>
      <c r="B31" s="44">
        <v>70997</v>
      </c>
      <c r="C31" s="44"/>
      <c r="D31" s="44"/>
      <c r="E31" s="44">
        <v>9727</v>
      </c>
      <c r="F31" s="44">
        <v>11662</v>
      </c>
      <c r="G31" s="44"/>
      <c r="H31" s="44"/>
      <c r="I31" s="43"/>
      <c r="J31" s="29"/>
      <c r="K31" s="43"/>
      <c r="L31" s="29"/>
      <c r="M31" s="29"/>
    </row>
    <row r="32" spans="1:13" ht="15.75">
      <c r="A32" s="29"/>
      <c r="B32" s="43"/>
      <c r="C32" s="43"/>
      <c r="D32" s="43"/>
      <c r="E32" s="43"/>
      <c r="F32" s="43"/>
      <c r="G32" s="43"/>
      <c r="H32" s="43"/>
      <c r="I32" s="43"/>
      <c r="J32" s="29"/>
      <c r="K32" s="43"/>
      <c r="L32" s="29"/>
      <c r="M32" s="29"/>
    </row>
    <row r="33" spans="1:13" ht="15.75">
      <c r="A33" s="66" t="s">
        <v>14</v>
      </c>
      <c r="B33" s="60" t="s">
        <v>56</v>
      </c>
      <c r="C33" s="60"/>
      <c r="D33" s="60"/>
      <c r="E33" s="60" t="s">
        <v>203</v>
      </c>
      <c r="F33" s="60" t="s">
        <v>56</v>
      </c>
      <c r="G33" s="60"/>
      <c r="H33" s="61" t="s">
        <v>204</v>
      </c>
      <c r="I33" s="62">
        <v>11550</v>
      </c>
      <c r="J33" s="63" t="s">
        <v>12</v>
      </c>
      <c r="K33" s="43">
        <f>SUM(B33:I34)</f>
        <v>113226</v>
      </c>
      <c r="L33" s="29"/>
      <c r="M33" s="29"/>
    </row>
    <row r="34" spans="1:13" ht="15.75">
      <c r="A34" s="64"/>
      <c r="B34" s="61">
        <v>73945</v>
      </c>
      <c r="C34" s="62"/>
      <c r="D34" s="62"/>
      <c r="E34" s="62">
        <v>12042</v>
      </c>
      <c r="F34" s="62">
        <v>15135</v>
      </c>
      <c r="G34" s="62"/>
      <c r="H34" s="62">
        <v>554</v>
      </c>
      <c r="I34" s="62"/>
      <c r="J34" s="64"/>
      <c r="K34" s="43"/>
      <c r="L34" s="29"/>
      <c r="M34" s="29"/>
    </row>
    <row r="35" spans="1:13" ht="15.75">
      <c r="A35" s="29"/>
      <c r="B35" s="43"/>
      <c r="C35" s="43"/>
      <c r="D35" s="43"/>
      <c r="E35" s="43"/>
      <c r="F35" s="43"/>
      <c r="G35" s="43"/>
      <c r="H35" s="43"/>
      <c r="I35" s="43"/>
      <c r="J35" s="29"/>
      <c r="K35" s="43"/>
      <c r="L35" s="29"/>
      <c r="M35" s="29"/>
    </row>
    <row r="36" spans="1:13" ht="15.75">
      <c r="A36" s="32" t="s">
        <v>15</v>
      </c>
      <c r="B36" s="46" t="s">
        <v>205</v>
      </c>
      <c r="C36" s="46" t="s">
        <v>206</v>
      </c>
      <c r="D36" s="46" t="s">
        <v>206</v>
      </c>
      <c r="E36" s="46" t="s">
        <v>206</v>
      </c>
      <c r="F36" s="46" t="s">
        <v>205</v>
      </c>
      <c r="G36" s="46" t="s">
        <v>158</v>
      </c>
      <c r="H36" s="46"/>
      <c r="I36" s="43">
        <v>4182</v>
      </c>
      <c r="J36" s="42" t="s">
        <v>207</v>
      </c>
      <c r="K36" s="43">
        <f>SUM(B36:I37)</f>
        <v>110999</v>
      </c>
      <c r="L36" s="29"/>
      <c r="M36" s="29"/>
    </row>
    <row r="37" spans="1:13" ht="15.75">
      <c r="A37" s="29"/>
      <c r="B37" s="44">
        <v>41429</v>
      </c>
      <c r="C37" s="43">
        <v>48291</v>
      </c>
      <c r="D37" s="43">
        <v>2344</v>
      </c>
      <c r="E37" s="44">
        <v>8251</v>
      </c>
      <c r="F37" s="44">
        <v>3815</v>
      </c>
      <c r="G37" s="44">
        <v>2687</v>
      </c>
      <c r="H37" s="43"/>
      <c r="I37" s="43"/>
      <c r="J37" s="29"/>
      <c r="K37" s="43"/>
      <c r="L37" s="29"/>
      <c r="M37" s="29"/>
    </row>
    <row r="38" spans="1:13" ht="15.75">
      <c r="A38" s="29"/>
      <c r="B38" s="43"/>
      <c r="C38" s="43"/>
      <c r="D38" s="43"/>
      <c r="E38" s="43"/>
      <c r="F38" s="43"/>
      <c r="G38" s="43"/>
      <c r="H38" s="43"/>
      <c r="I38" s="43"/>
      <c r="J38" s="29"/>
      <c r="K38" s="43"/>
      <c r="L38" s="29"/>
      <c r="M38" s="29"/>
    </row>
    <row r="39" spans="1:13" ht="17.25">
      <c r="A39" s="67" t="s">
        <v>234</v>
      </c>
      <c r="B39" s="61" t="s">
        <v>208</v>
      </c>
      <c r="C39" s="61" t="s">
        <v>84</v>
      </c>
      <c r="D39" s="61" t="s">
        <v>84</v>
      </c>
      <c r="E39" s="61" t="s">
        <v>84</v>
      </c>
      <c r="F39" s="61" t="s">
        <v>208</v>
      </c>
      <c r="G39" s="61" t="s">
        <v>237</v>
      </c>
      <c r="H39" s="61"/>
      <c r="I39" s="61">
        <f>19+18+94</f>
        <v>131</v>
      </c>
      <c r="J39" s="68" t="s">
        <v>85</v>
      </c>
      <c r="K39" s="43">
        <f>SUM(B39:I40)</f>
        <v>39875</v>
      </c>
      <c r="L39" s="29"/>
      <c r="M39" s="29"/>
    </row>
    <row r="40" spans="1:13" ht="15.75">
      <c r="A40" s="64"/>
      <c r="B40" s="62">
        <v>14418</v>
      </c>
      <c r="C40" s="62">
        <v>18005</v>
      </c>
      <c r="D40" s="62">
        <v>1359</v>
      </c>
      <c r="E40" s="62">
        <v>4045</v>
      </c>
      <c r="F40" s="62">
        <v>1390</v>
      </c>
      <c r="G40" s="62">
        <v>527</v>
      </c>
      <c r="H40" s="62"/>
      <c r="I40" s="62"/>
      <c r="J40" s="64"/>
      <c r="K40" s="43"/>
      <c r="L40" s="29"/>
      <c r="M40" s="29"/>
    </row>
    <row r="41" spans="1:13" ht="15.75">
      <c r="A41" s="29"/>
      <c r="B41" s="43"/>
      <c r="C41" s="43"/>
      <c r="D41" s="43"/>
      <c r="E41" s="43"/>
      <c r="F41" s="43"/>
      <c r="G41" s="43"/>
      <c r="H41" s="43"/>
      <c r="I41" s="43"/>
      <c r="J41" s="29"/>
      <c r="K41" s="43"/>
      <c r="L41" s="29"/>
      <c r="M41" s="29"/>
    </row>
    <row r="42" spans="1:13" ht="15.75">
      <c r="A42" s="38" t="s">
        <v>16</v>
      </c>
      <c r="B42" s="46" t="s">
        <v>58</v>
      </c>
      <c r="C42" s="46" t="s">
        <v>209</v>
      </c>
      <c r="D42" s="46" t="s">
        <v>209</v>
      </c>
      <c r="E42" s="46" t="s">
        <v>209</v>
      </c>
      <c r="F42" s="46" t="s">
        <v>58</v>
      </c>
      <c r="G42" s="46"/>
      <c r="H42" s="44"/>
      <c r="I42" s="43">
        <v>4086</v>
      </c>
      <c r="J42" s="42" t="s">
        <v>20</v>
      </c>
      <c r="K42" s="43">
        <f>SUM(B42:I43)</f>
        <v>117420</v>
      </c>
      <c r="L42" s="29"/>
      <c r="M42" s="29"/>
    </row>
    <row r="43" spans="1:13" ht="15.75">
      <c r="A43" s="29"/>
      <c r="B43" s="44">
        <v>78440</v>
      </c>
      <c r="C43" s="43">
        <v>19564</v>
      </c>
      <c r="D43" s="43">
        <v>1326</v>
      </c>
      <c r="E43" s="43">
        <v>1841</v>
      </c>
      <c r="F43" s="43">
        <v>12163</v>
      </c>
      <c r="G43" s="43"/>
      <c r="H43" s="43"/>
      <c r="I43" s="43"/>
      <c r="J43" s="29"/>
      <c r="K43" s="43"/>
      <c r="L43" s="29"/>
      <c r="M43" s="29"/>
    </row>
    <row r="44" spans="1:13" ht="15.75">
      <c r="A44" s="29"/>
      <c r="B44" s="43"/>
      <c r="C44" s="43"/>
      <c r="D44" s="43"/>
      <c r="E44" s="43"/>
      <c r="F44" s="43"/>
      <c r="G44" s="43"/>
      <c r="H44" s="43"/>
      <c r="I44" s="43"/>
      <c r="J44" s="29"/>
      <c r="K44" s="43"/>
      <c r="L44" s="29"/>
      <c r="M44" s="29"/>
    </row>
    <row r="45" spans="1:13" ht="15.75">
      <c r="A45" s="67" t="s">
        <v>18</v>
      </c>
      <c r="B45" s="60" t="s">
        <v>210</v>
      </c>
      <c r="C45" s="60"/>
      <c r="D45" s="60"/>
      <c r="E45" s="60"/>
      <c r="F45" s="60" t="s">
        <v>210</v>
      </c>
      <c r="G45" s="60" t="s">
        <v>189</v>
      </c>
      <c r="H45" s="61"/>
      <c r="I45" s="62">
        <v>13632</v>
      </c>
      <c r="J45" s="63" t="s">
        <v>211</v>
      </c>
      <c r="K45" s="43">
        <f>SUM(B45:I46)</f>
        <v>91834</v>
      </c>
      <c r="L45" s="29"/>
      <c r="M45" s="29"/>
    </row>
    <row r="46" spans="1:13" ht="15.75">
      <c r="A46" s="64"/>
      <c r="B46" s="61">
        <v>63437</v>
      </c>
      <c r="C46" s="61"/>
      <c r="D46" s="61"/>
      <c r="E46" s="61"/>
      <c r="F46" s="61">
        <v>4959</v>
      </c>
      <c r="G46" s="61">
        <v>9806</v>
      </c>
      <c r="H46" s="61"/>
      <c r="I46" s="62"/>
      <c r="J46" s="64"/>
      <c r="K46" s="43"/>
      <c r="L46" s="29"/>
      <c r="M46" s="29"/>
    </row>
    <row r="47" spans="1:13" ht="15.75">
      <c r="A47" s="29"/>
      <c r="B47" s="43"/>
      <c r="C47" s="43"/>
      <c r="D47" s="43"/>
      <c r="E47" s="43"/>
      <c r="F47" s="43"/>
      <c r="G47" s="43"/>
      <c r="H47" s="43"/>
      <c r="I47" s="43"/>
      <c r="J47" s="29"/>
      <c r="K47" s="43"/>
      <c r="L47" s="29"/>
      <c r="M47" s="29"/>
    </row>
    <row r="48" spans="1:13" ht="15.75">
      <c r="A48" s="32" t="s">
        <v>19</v>
      </c>
      <c r="B48" s="46" t="s">
        <v>43</v>
      </c>
      <c r="C48" s="46"/>
      <c r="D48" s="46"/>
      <c r="E48" s="44" t="s">
        <v>165</v>
      </c>
      <c r="F48" s="44" t="s">
        <v>43</v>
      </c>
      <c r="G48" s="44"/>
      <c r="H48" s="46"/>
      <c r="I48" s="43">
        <v>10285</v>
      </c>
      <c r="J48" s="42" t="s">
        <v>44</v>
      </c>
      <c r="K48" s="43">
        <f>SUM(B48:I49)</f>
        <v>67372</v>
      </c>
      <c r="L48" s="29"/>
      <c r="M48" s="29"/>
    </row>
    <row r="49" spans="1:13" ht="15.75">
      <c r="A49" s="29"/>
      <c r="B49" s="44">
        <v>45370</v>
      </c>
      <c r="C49" s="44"/>
      <c r="D49" s="44"/>
      <c r="E49" s="44">
        <v>6735</v>
      </c>
      <c r="F49" s="44">
        <v>4982</v>
      </c>
      <c r="G49" s="44"/>
      <c r="H49" s="44"/>
      <c r="I49" s="43"/>
      <c r="J49" s="29"/>
      <c r="K49" s="43"/>
      <c r="L49" s="29"/>
      <c r="M49" s="29"/>
    </row>
    <row r="50" spans="1:13" ht="15.75">
      <c r="A50" s="29"/>
      <c r="B50" s="43"/>
      <c r="C50" s="43"/>
      <c r="D50" s="43"/>
      <c r="E50" s="43"/>
      <c r="F50" s="43"/>
      <c r="G50" s="43"/>
      <c r="H50" s="43"/>
      <c r="I50" s="43"/>
      <c r="J50" s="29"/>
      <c r="K50" s="43"/>
      <c r="L50" s="29"/>
      <c r="M50" s="29"/>
    </row>
    <row r="51" spans="1:13" ht="15.75">
      <c r="A51" s="67" t="s">
        <v>21</v>
      </c>
      <c r="B51" s="60" t="s">
        <v>59</v>
      </c>
      <c r="C51" s="60"/>
      <c r="D51" s="61"/>
      <c r="E51" s="61" t="s">
        <v>79</v>
      </c>
      <c r="F51" s="61" t="s">
        <v>59</v>
      </c>
      <c r="G51" s="61" t="s">
        <v>238</v>
      </c>
      <c r="H51" s="60"/>
      <c r="I51" s="62">
        <v>4747</v>
      </c>
      <c r="J51" s="63" t="s">
        <v>24</v>
      </c>
      <c r="K51" s="43">
        <f>SUM(B51:I52)</f>
        <v>61268</v>
      </c>
      <c r="L51" s="29"/>
      <c r="M51" s="29"/>
    </row>
    <row r="52" spans="1:13" ht="15.75">
      <c r="A52" s="64"/>
      <c r="B52" s="61">
        <v>53128</v>
      </c>
      <c r="C52" s="61"/>
      <c r="D52" s="61"/>
      <c r="E52" s="61">
        <v>1047</v>
      </c>
      <c r="F52" s="61">
        <v>1778</v>
      </c>
      <c r="G52" s="61">
        <v>568</v>
      </c>
      <c r="H52" s="60"/>
      <c r="I52" s="62"/>
      <c r="J52" s="64"/>
      <c r="K52" s="43"/>
      <c r="L52" s="29"/>
      <c r="M52" s="29"/>
    </row>
    <row r="53" spans="1:13" ht="15.75">
      <c r="A53" s="29"/>
      <c r="B53" s="43"/>
      <c r="C53" s="43"/>
      <c r="D53" s="43"/>
      <c r="E53" s="43"/>
      <c r="F53" s="43"/>
      <c r="G53" s="43"/>
      <c r="H53" s="43" t="s">
        <v>22</v>
      </c>
      <c r="I53" s="43"/>
      <c r="J53" s="29"/>
      <c r="K53" s="41"/>
      <c r="L53" s="29"/>
      <c r="M53" s="29"/>
    </row>
    <row r="54" spans="1:13" ht="15.75">
      <c r="A54" s="32" t="s">
        <v>23</v>
      </c>
      <c r="B54" s="46" t="s">
        <v>51</v>
      </c>
      <c r="C54" s="46"/>
      <c r="D54" s="46"/>
      <c r="E54" s="46"/>
      <c r="F54" s="46" t="s">
        <v>51</v>
      </c>
      <c r="G54" s="46"/>
      <c r="H54" s="46"/>
      <c r="I54" s="43">
        <v>38997</v>
      </c>
      <c r="J54" s="42" t="s">
        <v>26</v>
      </c>
      <c r="K54" s="41">
        <f>SUM(B54:I55)</f>
        <v>138655</v>
      </c>
      <c r="L54" s="29"/>
      <c r="M54" s="29"/>
    </row>
    <row r="55" spans="1:13" ht="15.75">
      <c r="A55" s="29"/>
      <c r="B55" s="44">
        <v>90088</v>
      </c>
      <c r="C55" s="44"/>
      <c r="D55" s="44"/>
      <c r="E55" s="43"/>
      <c r="F55" s="43">
        <v>9570</v>
      </c>
      <c r="G55" s="43"/>
      <c r="H55" s="47"/>
      <c r="I55" s="43"/>
      <c r="J55" s="29"/>
      <c r="K55" s="41"/>
      <c r="L55" s="29"/>
      <c r="M55" s="29"/>
    </row>
    <row r="56" spans="1:13" ht="15.75">
      <c r="A56" s="29"/>
      <c r="B56" s="43"/>
      <c r="C56" s="43"/>
      <c r="D56" s="43"/>
      <c r="E56" s="43"/>
      <c r="F56" s="43"/>
      <c r="G56" s="43"/>
      <c r="H56" s="43"/>
      <c r="I56" s="43"/>
      <c r="J56" s="29"/>
      <c r="K56" s="41"/>
      <c r="L56" s="29"/>
      <c r="M56" s="29"/>
    </row>
    <row r="57" spans="1:13" ht="15.75">
      <c r="A57" s="67" t="s">
        <v>25</v>
      </c>
      <c r="B57" s="60" t="s">
        <v>60</v>
      </c>
      <c r="C57" s="60" t="s">
        <v>212</v>
      </c>
      <c r="D57" s="60"/>
      <c r="E57" s="60" t="s">
        <v>212</v>
      </c>
      <c r="F57" s="60" t="s">
        <v>60</v>
      </c>
      <c r="G57" s="60"/>
      <c r="H57" s="61"/>
      <c r="I57" s="62">
        <v>7743</v>
      </c>
      <c r="J57" s="63" t="s">
        <v>28</v>
      </c>
      <c r="K57" s="41">
        <f>SUM(B57:I58)</f>
        <v>181674</v>
      </c>
      <c r="L57" s="29"/>
      <c r="M57" s="29"/>
    </row>
    <row r="58" spans="1:13" ht="15.75">
      <c r="A58" s="64"/>
      <c r="B58" s="61">
        <v>89295</v>
      </c>
      <c r="C58" s="61">
        <v>63549</v>
      </c>
      <c r="D58" s="69"/>
      <c r="E58" s="61">
        <v>12232</v>
      </c>
      <c r="F58" s="61">
        <v>8855</v>
      </c>
      <c r="G58" s="61"/>
      <c r="H58" s="62"/>
      <c r="I58" s="62"/>
      <c r="J58" s="64"/>
      <c r="K58" s="41"/>
      <c r="L58" s="29"/>
      <c r="M58" s="29"/>
    </row>
    <row r="59" spans="1:13" ht="15.75">
      <c r="A59" s="29"/>
      <c r="B59" s="43"/>
      <c r="C59" s="43"/>
      <c r="D59" s="43"/>
      <c r="E59" s="43"/>
      <c r="F59" s="43"/>
      <c r="G59" s="43"/>
      <c r="H59" s="43"/>
      <c r="I59" s="43"/>
      <c r="J59" s="29"/>
      <c r="K59" s="41"/>
      <c r="L59" s="29"/>
      <c r="M59" s="29"/>
    </row>
    <row r="60" spans="1:13" ht="15.75">
      <c r="A60" s="32" t="s">
        <v>27</v>
      </c>
      <c r="B60" s="46" t="s">
        <v>58</v>
      </c>
      <c r="C60" s="46" t="s">
        <v>213</v>
      </c>
      <c r="D60" s="46" t="s">
        <v>213</v>
      </c>
      <c r="E60" s="46" t="s">
        <v>213</v>
      </c>
      <c r="F60" s="46" t="s">
        <v>58</v>
      </c>
      <c r="G60" s="46"/>
      <c r="H60" s="46" t="s">
        <v>214</v>
      </c>
      <c r="I60" s="43">
        <v>7768</v>
      </c>
      <c r="J60" s="42" t="s">
        <v>71</v>
      </c>
      <c r="K60" s="41">
        <f>SUM(B60:I61)</f>
        <v>186715</v>
      </c>
      <c r="L60" s="29"/>
      <c r="M60" s="29"/>
    </row>
    <row r="61" spans="1:13" ht="15.75">
      <c r="A61" s="29"/>
      <c r="B61" s="44">
        <v>76235</v>
      </c>
      <c r="C61" s="44">
        <v>66523</v>
      </c>
      <c r="D61" s="43">
        <v>3423</v>
      </c>
      <c r="E61" s="44">
        <v>15714</v>
      </c>
      <c r="F61" s="44">
        <v>12758</v>
      </c>
      <c r="G61" s="44"/>
      <c r="H61" s="47">
        <v>4294</v>
      </c>
      <c r="I61" s="43"/>
      <c r="J61" s="29"/>
      <c r="K61" s="41"/>
      <c r="L61" s="29"/>
      <c r="M61" s="29"/>
    </row>
    <row r="62" spans="1:13" ht="15.75">
      <c r="A62" s="29"/>
      <c r="B62" s="43"/>
      <c r="C62" s="43"/>
      <c r="D62" s="43"/>
      <c r="E62" s="43"/>
      <c r="F62" s="43"/>
      <c r="G62" s="43"/>
      <c r="H62" s="43"/>
      <c r="I62" s="43"/>
      <c r="J62" s="29"/>
      <c r="K62" s="41"/>
      <c r="L62" s="29"/>
      <c r="M62" s="29"/>
    </row>
    <row r="63" spans="1:13" ht="15.75">
      <c r="A63" s="67" t="s">
        <v>29</v>
      </c>
      <c r="B63" s="60" t="s">
        <v>215</v>
      </c>
      <c r="C63" s="60" t="s">
        <v>216</v>
      </c>
      <c r="D63" s="60" t="s">
        <v>216</v>
      </c>
      <c r="E63" s="60" t="s">
        <v>216</v>
      </c>
      <c r="F63" s="60" t="s">
        <v>215</v>
      </c>
      <c r="G63" s="60"/>
      <c r="H63" s="60"/>
      <c r="I63" s="62">
        <v>6287</v>
      </c>
      <c r="J63" s="63" t="s">
        <v>217</v>
      </c>
      <c r="K63" s="41">
        <f>SUM(B63:I64)</f>
        <v>210351</v>
      </c>
      <c r="L63" s="29"/>
      <c r="M63" s="29"/>
    </row>
    <row r="64" spans="1:13" ht="15.75">
      <c r="A64" s="64"/>
      <c r="B64" s="61">
        <v>60533</v>
      </c>
      <c r="C64" s="61">
        <v>102118</v>
      </c>
      <c r="D64" s="62">
        <v>9056</v>
      </c>
      <c r="E64" s="61">
        <v>20420</v>
      </c>
      <c r="F64" s="61">
        <v>11937</v>
      </c>
      <c r="G64" s="61"/>
      <c r="H64" s="61"/>
      <c r="I64" s="62"/>
      <c r="J64" s="64"/>
      <c r="K64" s="41"/>
      <c r="L64" s="29"/>
      <c r="M64" s="29"/>
    </row>
    <row r="65" spans="1:13" ht="15.75">
      <c r="A65" s="29"/>
      <c r="B65" s="43"/>
      <c r="C65" s="43"/>
      <c r="D65" s="43"/>
      <c r="E65" s="43"/>
      <c r="F65" s="43"/>
      <c r="G65" s="43"/>
      <c r="H65" s="43"/>
      <c r="I65" s="43"/>
      <c r="J65" s="29"/>
      <c r="K65" s="41"/>
      <c r="L65" s="29"/>
      <c r="M65" s="29"/>
    </row>
    <row r="66" spans="1:13" ht="15.75">
      <c r="A66" s="32" t="s">
        <v>30</v>
      </c>
      <c r="B66" s="46" t="s">
        <v>52</v>
      </c>
      <c r="C66" s="46" t="s">
        <v>218</v>
      </c>
      <c r="D66" s="46" t="s">
        <v>52</v>
      </c>
      <c r="E66" s="46" t="s">
        <v>218</v>
      </c>
      <c r="F66" s="46" t="s">
        <v>52</v>
      </c>
      <c r="G66" s="46"/>
      <c r="H66" s="44"/>
      <c r="I66" s="43">
        <v>7750</v>
      </c>
      <c r="J66" s="42" t="s">
        <v>53</v>
      </c>
      <c r="K66" s="41">
        <f>SUM(B66:I67)</f>
        <v>211965</v>
      </c>
      <c r="L66" s="29"/>
      <c r="M66" s="29"/>
    </row>
    <row r="67" spans="1:13" ht="15.75">
      <c r="A67" s="29"/>
      <c r="B67" s="43">
        <v>103437</v>
      </c>
      <c r="C67" s="44">
        <v>61820</v>
      </c>
      <c r="D67" s="43">
        <v>10389</v>
      </c>
      <c r="E67" s="43">
        <v>17284</v>
      </c>
      <c r="F67" s="43">
        <v>11285</v>
      </c>
      <c r="G67" s="43"/>
      <c r="H67" s="43"/>
      <c r="I67" s="43"/>
      <c r="J67" s="29"/>
      <c r="K67" s="41"/>
      <c r="L67" s="29"/>
      <c r="M67" s="29"/>
    </row>
    <row r="68" spans="1:13" ht="15.75">
      <c r="A68" s="29"/>
      <c r="B68" s="43"/>
      <c r="C68" s="43"/>
      <c r="D68" s="43"/>
      <c r="E68" s="43"/>
      <c r="F68" s="43"/>
      <c r="G68" s="43"/>
      <c r="H68" s="43"/>
      <c r="I68" s="43"/>
      <c r="J68" s="29"/>
      <c r="K68" s="41"/>
      <c r="L68" s="29"/>
      <c r="M68" s="29"/>
    </row>
    <row r="69" spans="1:13" ht="15.75">
      <c r="A69" s="67" t="s">
        <v>31</v>
      </c>
      <c r="B69" s="60" t="s">
        <v>219</v>
      </c>
      <c r="C69" s="60" t="s">
        <v>80</v>
      </c>
      <c r="D69" s="60" t="s">
        <v>80</v>
      </c>
      <c r="E69" s="60" t="s">
        <v>219</v>
      </c>
      <c r="F69" s="60" t="s">
        <v>219</v>
      </c>
      <c r="G69" s="60" t="s">
        <v>191</v>
      </c>
      <c r="H69" s="61"/>
      <c r="I69" s="62">
        <v>7031</v>
      </c>
      <c r="J69" s="63" t="s">
        <v>81</v>
      </c>
      <c r="K69" s="41">
        <f>SUM(B69:I70)</f>
        <v>181558</v>
      </c>
      <c r="L69" s="29"/>
      <c r="M69" s="29"/>
    </row>
    <row r="70" spans="1:13" ht="15.75">
      <c r="A70" s="64"/>
      <c r="B70" s="62">
        <v>53140</v>
      </c>
      <c r="C70" s="61">
        <v>79615</v>
      </c>
      <c r="D70" s="61">
        <v>4404</v>
      </c>
      <c r="E70" s="62">
        <v>12207</v>
      </c>
      <c r="F70" s="62">
        <v>5923</v>
      </c>
      <c r="G70" s="62">
        <v>19238</v>
      </c>
      <c r="H70" s="62"/>
      <c r="I70" s="62"/>
      <c r="J70" s="64"/>
      <c r="K70" s="41"/>
      <c r="L70" s="29"/>
      <c r="M70" s="29"/>
    </row>
    <row r="71" spans="1:13" ht="15.75">
      <c r="A71" s="29"/>
      <c r="B71" s="43"/>
      <c r="C71" s="43"/>
      <c r="D71" s="43"/>
      <c r="E71" s="43"/>
      <c r="F71" s="43"/>
      <c r="G71" s="43"/>
      <c r="H71" s="43"/>
      <c r="I71" s="43"/>
      <c r="J71" s="29"/>
      <c r="K71" s="41"/>
      <c r="L71" s="29"/>
      <c r="M71" s="29"/>
    </row>
    <row r="72" spans="1:13" ht="15.75">
      <c r="A72" s="32" t="s">
        <v>32</v>
      </c>
      <c r="B72" s="46"/>
      <c r="C72" s="46" t="s">
        <v>220</v>
      </c>
      <c r="D72" s="46" t="s">
        <v>220</v>
      </c>
      <c r="E72" s="44"/>
      <c r="F72" s="44"/>
      <c r="G72" s="44"/>
      <c r="H72" s="44"/>
      <c r="I72" s="43">
        <v>45521</v>
      </c>
      <c r="J72" s="42" t="s">
        <v>221</v>
      </c>
      <c r="K72" s="41">
        <f>SUM(B72:I73)</f>
        <v>175372</v>
      </c>
      <c r="L72" s="29"/>
      <c r="M72" s="29"/>
    </row>
    <row r="73" spans="1:13" ht="15.75">
      <c r="A73" s="29"/>
      <c r="B73" s="43"/>
      <c r="C73" s="44">
        <v>113574</v>
      </c>
      <c r="D73" s="43">
        <v>16277</v>
      </c>
      <c r="E73" s="43"/>
      <c r="F73" s="43"/>
      <c r="G73" s="43"/>
      <c r="H73" s="44"/>
      <c r="I73" s="43"/>
      <c r="J73" s="29"/>
      <c r="K73" s="41"/>
      <c r="L73" s="29"/>
      <c r="M73" s="29"/>
    </row>
    <row r="74" spans="1:13" ht="15.75">
      <c r="A74" s="29"/>
      <c r="B74" s="43"/>
      <c r="C74" s="43"/>
      <c r="D74" s="43"/>
      <c r="E74" s="43"/>
      <c r="F74" s="43"/>
      <c r="G74" s="43"/>
      <c r="H74" s="43"/>
      <c r="I74" s="43"/>
      <c r="J74" s="29"/>
      <c r="K74" s="41"/>
      <c r="L74" s="29"/>
      <c r="M74" s="29"/>
    </row>
    <row r="75" spans="1:13" ht="15.75">
      <c r="A75" s="67" t="s">
        <v>33</v>
      </c>
      <c r="B75" s="60" t="s">
        <v>222</v>
      </c>
      <c r="C75" s="60" t="s">
        <v>61</v>
      </c>
      <c r="D75" s="60" t="s">
        <v>61</v>
      </c>
      <c r="E75" s="61" t="s">
        <v>61</v>
      </c>
      <c r="F75" s="61" t="s">
        <v>222</v>
      </c>
      <c r="G75" s="61"/>
      <c r="H75" s="61"/>
      <c r="I75" s="62">
        <v>7182</v>
      </c>
      <c r="J75" s="63" t="s">
        <v>62</v>
      </c>
      <c r="K75" s="41">
        <f>SUM(B75:I76)</f>
        <v>190554</v>
      </c>
      <c r="L75" s="29"/>
      <c r="M75" s="29"/>
    </row>
    <row r="76" spans="1:13" ht="15.75">
      <c r="A76" s="64"/>
      <c r="B76" s="62">
        <v>60233</v>
      </c>
      <c r="C76" s="61">
        <v>94375</v>
      </c>
      <c r="D76" s="62">
        <v>4838</v>
      </c>
      <c r="E76" s="62">
        <v>13917</v>
      </c>
      <c r="F76" s="62">
        <v>10009</v>
      </c>
      <c r="G76" s="62"/>
      <c r="H76" s="61"/>
      <c r="I76" s="62"/>
      <c r="J76" s="64"/>
      <c r="K76" s="41"/>
      <c r="L76" s="29"/>
      <c r="M76" s="29"/>
    </row>
    <row r="77" spans="1:13" ht="15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5.75">
      <c r="A78" s="32" t="s">
        <v>34</v>
      </c>
      <c r="B78" s="46" t="s">
        <v>223</v>
      </c>
      <c r="C78" s="46" t="s">
        <v>82</v>
      </c>
      <c r="D78" s="46" t="s">
        <v>82</v>
      </c>
      <c r="E78" s="44" t="s">
        <v>82</v>
      </c>
      <c r="F78" s="44" t="s">
        <v>223</v>
      </c>
      <c r="G78" s="44"/>
      <c r="H78" s="44"/>
      <c r="I78" s="43">
        <v>4639</v>
      </c>
      <c r="J78" s="42" t="s">
        <v>224</v>
      </c>
      <c r="K78" s="41">
        <f>SUM(B78:I79)</f>
        <v>203417</v>
      </c>
      <c r="L78" s="29"/>
      <c r="M78" s="29"/>
    </row>
    <row r="79" spans="1:13" ht="15.75">
      <c r="A79" s="29"/>
      <c r="B79" s="43">
        <v>72631</v>
      </c>
      <c r="C79" s="44">
        <v>93881</v>
      </c>
      <c r="D79" s="44">
        <v>6825</v>
      </c>
      <c r="E79" s="43">
        <v>17768</v>
      </c>
      <c r="F79" s="43">
        <v>7673</v>
      </c>
      <c r="G79" s="43"/>
      <c r="H79" s="43"/>
      <c r="I79" s="43"/>
      <c r="J79" s="29"/>
      <c r="K79" s="41"/>
      <c r="L79" s="29"/>
      <c r="M79" s="29"/>
    </row>
    <row r="80" spans="1:13" ht="15.75">
      <c r="A80" s="29"/>
      <c r="B80" s="43"/>
      <c r="C80" s="43"/>
      <c r="D80" s="43"/>
      <c r="E80" s="43"/>
      <c r="F80" s="43"/>
      <c r="G80" s="43"/>
      <c r="H80" s="43"/>
      <c r="I80" s="43"/>
      <c r="J80" s="29"/>
      <c r="K80" s="41"/>
      <c r="L80" s="29"/>
      <c r="M80" s="29"/>
    </row>
    <row r="81" spans="1:13" ht="15.75">
      <c r="A81" s="67" t="s">
        <v>35</v>
      </c>
      <c r="B81" s="61" t="s">
        <v>50</v>
      </c>
      <c r="C81" s="60" t="s">
        <v>83</v>
      </c>
      <c r="D81" s="60"/>
      <c r="E81" s="60" t="s">
        <v>83</v>
      </c>
      <c r="F81" s="60" t="s">
        <v>50</v>
      </c>
      <c r="G81" s="60"/>
      <c r="H81" s="61"/>
      <c r="I81" s="62">
        <v>3781</v>
      </c>
      <c r="J81" s="63" t="s">
        <v>38</v>
      </c>
      <c r="K81" s="41">
        <f>SUM(B81:I82)</f>
        <v>196516</v>
      </c>
      <c r="L81" s="29"/>
      <c r="M81" s="29"/>
    </row>
    <row r="82" spans="1:13" ht="15.75">
      <c r="A82" s="64"/>
      <c r="B82" s="62">
        <v>87264</v>
      </c>
      <c r="C82" s="61">
        <v>75990</v>
      </c>
      <c r="D82" s="61"/>
      <c r="E82" s="62">
        <v>19942</v>
      </c>
      <c r="F82" s="62">
        <v>9539</v>
      </c>
      <c r="G82" s="62"/>
      <c r="H82" s="61"/>
      <c r="I82" s="62"/>
      <c r="J82" s="64"/>
      <c r="K82" s="41"/>
      <c r="L82" s="29"/>
      <c r="M82" s="29"/>
    </row>
    <row r="83" spans="1:13" ht="15.75">
      <c r="A83" s="29"/>
      <c r="B83" s="43"/>
      <c r="C83" s="43"/>
      <c r="D83" s="43"/>
      <c r="E83" s="43"/>
      <c r="F83" s="43"/>
      <c r="G83" s="43"/>
      <c r="H83" s="43"/>
      <c r="I83" s="43"/>
      <c r="J83" s="29"/>
      <c r="K83" s="41"/>
      <c r="L83" s="29"/>
      <c r="M83" s="29"/>
    </row>
    <row r="84" spans="1:13" ht="15.75">
      <c r="A84" s="32" t="s">
        <v>36</v>
      </c>
      <c r="B84" s="46" t="s">
        <v>47</v>
      </c>
      <c r="C84" s="46" t="s">
        <v>225</v>
      </c>
      <c r="D84" s="46"/>
      <c r="E84" s="44" t="s">
        <v>225</v>
      </c>
      <c r="F84" s="44" t="s">
        <v>47</v>
      </c>
      <c r="G84" s="44"/>
      <c r="H84" s="44"/>
      <c r="I84" s="43">
        <v>7792</v>
      </c>
      <c r="J84" s="42" t="s">
        <v>54</v>
      </c>
      <c r="K84" s="41">
        <f>SUM(B84:I85)</f>
        <v>173911</v>
      </c>
      <c r="L84" s="29"/>
      <c r="M84" s="29"/>
    </row>
    <row r="85" spans="1:13" ht="15.75">
      <c r="A85" s="29"/>
      <c r="B85" s="43">
        <v>100648</v>
      </c>
      <c r="C85" s="44">
        <v>38477</v>
      </c>
      <c r="D85" s="44"/>
      <c r="E85" s="43">
        <v>14432</v>
      </c>
      <c r="F85" s="43">
        <v>12562</v>
      </c>
      <c r="G85" s="43"/>
      <c r="H85" s="44"/>
      <c r="I85" s="43"/>
      <c r="J85" s="29"/>
      <c r="K85" s="41"/>
      <c r="L85" s="29"/>
      <c r="M85" s="29"/>
    </row>
    <row r="86" spans="1:13" ht="15.75">
      <c r="A86" s="29"/>
      <c r="B86" s="43"/>
      <c r="C86" s="43"/>
      <c r="D86" s="43"/>
      <c r="E86" s="43"/>
      <c r="F86" s="43"/>
      <c r="G86" s="43"/>
      <c r="H86" s="43"/>
      <c r="I86" s="43"/>
      <c r="J86" s="29"/>
      <c r="K86" s="41"/>
      <c r="L86" s="29"/>
      <c r="M86" s="29"/>
    </row>
    <row r="87" spans="1:13" ht="15.75">
      <c r="A87" s="67" t="s">
        <v>37</v>
      </c>
      <c r="B87" s="60" t="s">
        <v>169</v>
      </c>
      <c r="C87" s="60" t="s">
        <v>72</v>
      </c>
      <c r="D87" s="60" t="s">
        <v>72</v>
      </c>
      <c r="E87" s="61" t="s">
        <v>72</v>
      </c>
      <c r="F87" s="61" t="s">
        <v>169</v>
      </c>
      <c r="G87" s="61"/>
      <c r="H87" s="60"/>
      <c r="I87" s="62">
        <v>11561</v>
      </c>
      <c r="J87" s="63" t="s">
        <v>73</v>
      </c>
      <c r="K87" s="41">
        <f>SUM(B87:I88)</f>
        <v>215147</v>
      </c>
      <c r="L87" s="29"/>
      <c r="M87" s="29"/>
    </row>
    <row r="88" spans="1:13" ht="15.75">
      <c r="A88" s="67"/>
      <c r="B88" s="62">
        <v>50939</v>
      </c>
      <c r="C88" s="61">
        <v>109171</v>
      </c>
      <c r="D88" s="61">
        <v>7899</v>
      </c>
      <c r="E88" s="62">
        <v>27605</v>
      </c>
      <c r="F88" s="62">
        <v>7972</v>
      </c>
      <c r="G88" s="62"/>
      <c r="H88" s="61"/>
      <c r="I88" s="62"/>
      <c r="J88" s="66"/>
      <c r="K88" s="41"/>
      <c r="L88" s="29"/>
      <c r="M88" s="29"/>
    </row>
    <row r="89" spans="1:13" ht="15.75">
      <c r="A89" s="53"/>
      <c r="B89" s="54"/>
      <c r="C89" s="54"/>
      <c r="D89" s="54"/>
      <c r="E89" s="54"/>
      <c r="F89" s="54"/>
      <c r="G89" s="54"/>
      <c r="H89" s="54"/>
      <c r="I89" s="54"/>
      <c r="J89" s="53"/>
      <c r="K89" s="41"/>
      <c r="L89" s="29"/>
      <c r="M89" s="29"/>
    </row>
    <row r="90" spans="1:13" ht="15.75">
      <c r="A90" s="50" t="s">
        <v>226</v>
      </c>
      <c r="B90" s="51"/>
      <c r="C90" s="51"/>
      <c r="D90" s="51"/>
      <c r="E90" s="51"/>
      <c r="F90" s="51"/>
      <c r="G90" s="51"/>
      <c r="H90" s="51"/>
      <c r="I90" s="51"/>
      <c r="J90" s="50"/>
      <c r="K90" s="41"/>
      <c r="L90" s="29"/>
      <c r="M90" s="29"/>
    </row>
    <row r="91" spans="1:13" ht="15.75">
      <c r="A91" s="55" t="s">
        <v>39</v>
      </c>
      <c r="B91" s="47"/>
      <c r="C91" s="47"/>
      <c r="D91" s="47"/>
      <c r="E91" s="47"/>
      <c r="F91" s="47"/>
      <c r="G91" s="47"/>
      <c r="H91" s="43"/>
      <c r="I91" s="43"/>
      <c r="J91" s="29"/>
      <c r="K91" s="41"/>
      <c r="L91" s="29"/>
      <c r="M91" s="29"/>
    </row>
    <row r="92" spans="1:13" ht="15.75">
      <c r="A92" s="56" t="s">
        <v>227</v>
      </c>
      <c r="B92" s="47"/>
      <c r="C92" s="47"/>
      <c r="D92" s="47"/>
      <c r="E92" s="47"/>
      <c r="F92" s="47"/>
      <c r="G92" s="47"/>
      <c r="H92" s="43"/>
      <c r="I92" s="43"/>
      <c r="J92" s="29"/>
      <c r="K92" s="41"/>
      <c r="L92" s="29"/>
      <c r="M92" s="29"/>
    </row>
    <row r="93" spans="1:13" ht="15.75">
      <c r="A93" s="56" t="s">
        <v>228</v>
      </c>
      <c r="B93" s="47"/>
      <c r="C93" s="47"/>
      <c r="D93" s="47"/>
      <c r="E93" s="47"/>
      <c r="F93" s="47"/>
      <c r="G93" s="47"/>
      <c r="H93" s="43"/>
      <c r="I93" s="43"/>
      <c r="J93" s="29"/>
      <c r="K93" s="41"/>
      <c r="L93" s="29"/>
      <c r="M93" s="29"/>
    </row>
    <row r="94" spans="1:13" ht="15.75">
      <c r="A94" s="45" t="s">
        <v>229</v>
      </c>
      <c r="B94" s="43"/>
      <c r="C94" s="43"/>
      <c r="D94" s="43"/>
      <c r="E94" s="43"/>
      <c r="F94" s="43"/>
      <c r="G94" s="43"/>
      <c r="H94" s="43"/>
      <c r="I94" s="43"/>
      <c r="J94" s="29"/>
      <c r="K94" s="41"/>
      <c r="L94" s="29"/>
      <c r="M94" s="29"/>
    </row>
    <row r="95" spans="1:13" ht="15.75">
      <c r="A95" s="45" t="s">
        <v>186</v>
      </c>
      <c r="B95" s="43"/>
      <c r="C95" s="43"/>
      <c r="D95" s="43"/>
      <c r="E95" s="43"/>
      <c r="F95" s="43"/>
      <c r="G95" s="43"/>
      <c r="H95" s="43"/>
      <c r="I95" s="43"/>
      <c r="J95" s="29"/>
      <c r="K95" s="41"/>
      <c r="L95" s="29"/>
      <c r="M95" s="29"/>
    </row>
    <row r="96" spans="1:13" ht="15.75">
      <c r="A96" s="45" t="s">
        <v>64</v>
      </c>
      <c r="B96" s="43"/>
      <c r="C96" s="43"/>
      <c r="D96" s="43"/>
      <c r="E96" s="43"/>
      <c r="F96" s="43"/>
      <c r="G96" s="43"/>
      <c r="H96" s="43"/>
      <c r="I96" s="43"/>
      <c r="J96" s="29"/>
      <c r="K96" s="41"/>
      <c r="L96" s="29"/>
      <c r="M96" s="29"/>
    </row>
    <row r="97" spans="1:13" ht="15.75">
      <c r="A97" s="45" t="s">
        <v>230</v>
      </c>
      <c r="B97" s="43"/>
      <c r="C97" s="43"/>
      <c r="D97" s="43"/>
      <c r="E97" s="43"/>
      <c r="F97" s="43"/>
      <c r="G97" s="43"/>
      <c r="H97" s="43"/>
      <c r="I97" s="43"/>
      <c r="J97" s="29"/>
      <c r="K97" s="41"/>
      <c r="L97" s="29"/>
      <c r="M97" s="29"/>
    </row>
    <row r="98" spans="1:13" ht="15.75">
      <c r="A98" s="45" t="s">
        <v>231</v>
      </c>
      <c r="B98" s="43"/>
      <c r="C98" s="43"/>
      <c r="D98" s="43"/>
      <c r="E98" s="43"/>
      <c r="F98" s="43"/>
      <c r="G98" s="43"/>
      <c r="H98" s="43"/>
      <c r="I98" s="43"/>
      <c r="J98" s="29"/>
      <c r="K98" s="41"/>
      <c r="L98" s="29"/>
      <c r="M98" s="29"/>
    </row>
    <row r="99" spans="1:13" ht="15.75">
      <c r="A99" s="29"/>
      <c r="B99" s="47"/>
      <c r="C99" s="47"/>
      <c r="D99" s="47"/>
      <c r="E99" s="43"/>
      <c r="F99" s="43"/>
      <c r="G99" s="43"/>
      <c r="H99" s="43"/>
      <c r="I99" s="43"/>
      <c r="J99" s="29"/>
      <c r="K99" s="41"/>
      <c r="L99" s="29"/>
      <c r="M99" s="29"/>
    </row>
    <row r="100" spans="1:13" ht="15.75">
      <c r="A100" s="96" t="s">
        <v>232</v>
      </c>
      <c r="B100" s="43"/>
      <c r="C100" s="43"/>
      <c r="D100" s="43"/>
      <c r="E100" s="43"/>
      <c r="F100" s="43"/>
      <c r="G100" s="43"/>
      <c r="H100" s="43"/>
      <c r="I100" s="43"/>
      <c r="J100" s="29"/>
      <c r="K100" s="41"/>
      <c r="L100" s="29"/>
      <c r="M100" s="29"/>
    </row>
    <row r="101" spans="1:13" ht="15.75">
      <c r="A101" s="29"/>
      <c r="B101" s="43"/>
      <c r="C101" s="43"/>
      <c r="D101" s="43"/>
      <c r="E101" s="43"/>
      <c r="F101" s="43"/>
      <c r="G101" s="43"/>
      <c r="H101" s="43"/>
      <c r="I101" s="43"/>
      <c r="J101" s="29"/>
      <c r="K101" s="41"/>
      <c r="L101" s="29"/>
      <c r="M101" s="29"/>
    </row>
    <row r="102" spans="1:13" ht="15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</sheetData>
  <sheetProtection/>
  <hyperlinks>
    <hyperlink ref="A100" r:id="rId1" display="SOURCE: New York State Board of Elections; www.elections.ny.gov (last viewed June 4, 2015)."/>
  </hyperlinks>
  <printOptions/>
  <pageMargins left="0.7" right="0.7" top="0.75" bottom="0.75" header="0.3" footer="0.3"/>
  <pageSetup fitToHeight="2" fitToWidth="1" horizontalDpi="600" verticalDpi="600" orientation="landscape" scale="62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10" width="15.77734375" style="0" customWidth="1"/>
    <col min="11" max="11" width="25.77734375" style="0" customWidth="1"/>
  </cols>
  <sheetData>
    <row r="1" spans="1:13" ht="22.5">
      <c r="A1" s="6" t="s">
        <v>0</v>
      </c>
      <c r="B1" s="7"/>
      <c r="C1" s="7"/>
      <c r="D1" s="7"/>
      <c r="E1" s="7"/>
      <c r="F1" s="7"/>
      <c r="G1" s="7"/>
      <c r="H1" s="7"/>
      <c r="I1" s="4"/>
      <c r="J1" s="5"/>
      <c r="K1" s="1"/>
      <c r="L1" s="1"/>
      <c r="M1" s="1"/>
    </row>
    <row r="2" spans="1:13" ht="22.5">
      <c r="A2" s="18" t="s">
        <v>239</v>
      </c>
      <c r="B2" s="7"/>
      <c r="C2" s="7"/>
      <c r="D2" s="7"/>
      <c r="E2" s="7"/>
      <c r="F2" s="7"/>
      <c r="G2" s="7"/>
      <c r="H2" s="7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1.5">
      <c r="A4" s="25" t="s">
        <v>136</v>
      </c>
      <c r="B4" s="26" t="s">
        <v>45</v>
      </c>
      <c r="C4" s="26" t="s">
        <v>1</v>
      </c>
      <c r="D4" s="26" t="s">
        <v>126</v>
      </c>
      <c r="E4" s="26" t="s">
        <v>48</v>
      </c>
      <c r="F4" s="27" t="s">
        <v>134</v>
      </c>
      <c r="G4" s="27" t="s">
        <v>279</v>
      </c>
      <c r="H4" s="27" t="s">
        <v>148</v>
      </c>
      <c r="I4" s="26" t="s">
        <v>55</v>
      </c>
      <c r="J4" s="28" t="s">
        <v>280</v>
      </c>
      <c r="K4" s="26" t="s">
        <v>2</v>
      </c>
      <c r="L4" s="1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9" t="s">
        <v>3</v>
      </c>
      <c r="B6" s="10" t="s">
        <v>194</v>
      </c>
      <c r="C6" s="10" t="s">
        <v>240</v>
      </c>
      <c r="D6" s="10" t="s">
        <v>240</v>
      </c>
      <c r="E6" s="10" t="s">
        <v>240</v>
      </c>
      <c r="F6" s="10" t="s">
        <v>194</v>
      </c>
      <c r="G6" s="10"/>
      <c r="H6" s="10"/>
      <c r="I6" s="11"/>
      <c r="J6" s="12">
        <v>17730</v>
      </c>
      <c r="K6" s="13" t="s">
        <v>241</v>
      </c>
      <c r="L6" s="14">
        <f>SUM(B6:J7)</f>
        <v>294578</v>
      </c>
      <c r="M6" s="1"/>
    </row>
    <row r="7" spans="1:13" ht="15.75">
      <c r="A7" s="1"/>
      <c r="B7" s="14">
        <v>134205</v>
      </c>
      <c r="C7" s="14">
        <v>106678</v>
      </c>
      <c r="D7" s="14">
        <v>4919</v>
      </c>
      <c r="E7" s="14">
        <v>20053</v>
      </c>
      <c r="F7" s="14">
        <v>10993</v>
      </c>
      <c r="G7" s="14"/>
      <c r="H7" s="14"/>
      <c r="I7" s="14"/>
      <c r="J7" s="14"/>
      <c r="K7" s="9"/>
      <c r="L7" s="14"/>
      <c r="M7" s="1"/>
    </row>
    <row r="8" spans="1:13" ht="15.75">
      <c r="A8" s="1"/>
      <c r="B8" s="14"/>
      <c r="C8" s="14"/>
      <c r="D8" s="14"/>
      <c r="E8" s="14"/>
      <c r="F8" s="14"/>
      <c r="G8" s="14"/>
      <c r="H8" s="14"/>
      <c r="I8" s="14"/>
      <c r="J8" s="14"/>
      <c r="K8" s="1"/>
      <c r="L8" s="15"/>
      <c r="M8" s="1"/>
    </row>
    <row r="9" spans="1:13" ht="18.75">
      <c r="A9" s="70" t="s">
        <v>4</v>
      </c>
      <c r="B9" s="71" t="s">
        <v>242</v>
      </c>
      <c r="C9" s="71" t="s">
        <v>63</v>
      </c>
      <c r="D9" s="71" t="s">
        <v>40</v>
      </c>
      <c r="E9" s="72" t="s">
        <v>40</v>
      </c>
      <c r="F9" s="72" t="s">
        <v>242</v>
      </c>
      <c r="G9" s="72"/>
      <c r="H9" s="72"/>
      <c r="I9" s="71"/>
      <c r="J9" s="73">
        <v>29927</v>
      </c>
      <c r="K9" s="74" t="s">
        <v>6</v>
      </c>
      <c r="L9" s="14">
        <f>SUM(B9:J10)</f>
        <v>271832</v>
      </c>
      <c r="M9" s="1"/>
    </row>
    <row r="10" spans="1:13" ht="15.75">
      <c r="A10" s="75"/>
      <c r="B10" s="72">
        <v>93375</v>
      </c>
      <c r="C10" s="72">
        <v>116083</v>
      </c>
      <c r="D10" s="72">
        <v>6402</v>
      </c>
      <c r="E10" s="72">
        <v>19465</v>
      </c>
      <c r="F10" s="72">
        <v>6580</v>
      </c>
      <c r="G10" s="72"/>
      <c r="H10" s="72"/>
      <c r="I10" s="76"/>
      <c r="J10" s="73"/>
      <c r="K10" s="75"/>
      <c r="L10" s="14"/>
      <c r="M10" s="1"/>
    </row>
    <row r="11" spans="1:13" ht="15.75">
      <c r="A11" s="1"/>
      <c r="B11" s="14"/>
      <c r="C11" s="14"/>
      <c r="D11" s="14"/>
      <c r="E11" s="14"/>
      <c r="F11" s="14"/>
      <c r="G11" s="14"/>
      <c r="H11" s="14"/>
      <c r="I11" s="14"/>
      <c r="J11" s="14"/>
      <c r="K11" s="1"/>
      <c r="L11" s="14"/>
      <c r="M11" s="1"/>
    </row>
    <row r="12" spans="1:13" ht="18.75">
      <c r="A12" s="9" t="s">
        <v>5</v>
      </c>
      <c r="B12" s="19" t="s">
        <v>196</v>
      </c>
      <c r="C12" s="19" t="s">
        <v>243</v>
      </c>
      <c r="D12" s="19" t="s">
        <v>196</v>
      </c>
      <c r="E12" s="19" t="s">
        <v>244</v>
      </c>
      <c r="F12" s="19" t="s">
        <v>196</v>
      </c>
      <c r="G12" s="19" t="s">
        <v>281</v>
      </c>
      <c r="H12" s="19"/>
      <c r="I12" s="20" t="s">
        <v>245</v>
      </c>
      <c r="J12" s="14">
        <v>33644</v>
      </c>
      <c r="K12" s="13" t="s">
        <v>198</v>
      </c>
      <c r="L12" s="14">
        <f>SUM(B12:J13)</f>
        <v>306274</v>
      </c>
      <c r="M12" s="1"/>
    </row>
    <row r="13" spans="1:13" ht="15.75">
      <c r="A13" s="1"/>
      <c r="B13" s="20">
        <v>146016</v>
      </c>
      <c r="C13" s="20">
        <v>98455</v>
      </c>
      <c r="D13" s="20">
        <v>5095</v>
      </c>
      <c r="E13" s="20">
        <v>14566</v>
      </c>
      <c r="F13" s="20">
        <v>6491</v>
      </c>
      <c r="G13" s="20">
        <v>1641</v>
      </c>
      <c r="H13" s="20"/>
      <c r="I13" s="20">
        <v>366</v>
      </c>
      <c r="J13" s="14"/>
      <c r="K13" s="1"/>
      <c r="L13" s="14"/>
      <c r="M13" s="1"/>
    </row>
    <row r="14" spans="1:13" ht="15.75">
      <c r="A14" s="1"/>
      <c r="B14" s="14"/>
      <c r="C14" s="14"/>
      <c r="D14" s="14"/>
      <c r="E14" s="14"/>
      <c r="F14" s="14"/>
      <c r="G14" s="14"/>
      <c r="H14" s="14"/>
      <c r="I14" s="14"/>
      <c r="J14" s="14"/>
      <c r="K14" s="1"/>
      <c r="L14" s="14"/>
      <c r="M14" s="1"/>
    </row>
    <row r="15" spans="1:13" ht="15.75">
      <c r="A15" s="77" t="s">
        <v>7</v>
      </c>
      <c r="B15" s="71" t="s">
        <v>246</v>
      </c>
      <c r="C15" s="71" t="s">
        <v>247</v>
      </c>
      <c r="D15" s="71" t="s">
        <v>248</v>
      </c>
      <c r="E15" s="71" t="s">
        <v>249</v>
      </c>
      <c r="F15" s="71" t="s">
        <v>248</v>
      </c>
      <c r="G15" s="71"/>
      <c r="H15" s="71"/>
      <c r="I15" s="72" t="s">
        <v>250</v>
      </c>
      <c r="J15" s="73">
        <v>34233</v>
      </c>
      <c r="K15" s="74" t="s">
        <v>251</v>
      </c>
      <c r="L15" s="14">
        <f>SUM(B15:J16)</f>
        <v>299484</v>
      </c>
      <c r="M15" s="1"/>
    </row>
    <row r="16" spans="1:13" ht="15.75">
      <c r="A16" s="75"/>
      <c r="B16" s="72">
        <v>152590</v>
      </c>
      <c r="C16" s="72">
        <v>84982</v>
      </c>
      <c r="D16" s="72">
        <v>3893</v>
      </c>
      <c r="E16" s="72">
        <v>15603</v>
      </c>
      <c r="F16" s="72">
        <v>7472</v>
      </c>
      <c r="G16" s="72"/>
      <c r="H16" s="72"/>
      <c r="I16" s="72">
        <v>711</v>
      </c>
      <c r="J16" s="73"/>
      <c r="K16" s="75"/>
      <c r="L16" s="14"/>
      <c r="M16" s="1"/>
    </row>
    <row r="17" spans="1:13" ht="15.75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1"/>
      <c r="L17" s="14"/>
      <c r="M17" s="1"/>
    </row>
    <row r="18" spans="1:13" ht="15.75">
      <c r="A18" s="9" t="s">
        <v>8</v>
      </c>
      <c r="B18" s="19" t="s">
        <v>41</v>
      </c>
      <c r="C18" s="19" t="s">
        <v>252</v>
      </c>
      <c r="D18" s="19"/>
      <c r="E18" s="19"/>
      <c r="F18" s="19"/>
      <c r="G18" s="19" t="s">
        <v>282</v>
      </c>
      <c r="H18" s="19"/>
      <c r="I18" s="20"/>
      <c r="J18" s="14">
        <v>37453</v>
      </c>
      <c r="K18" s="13" t="s">
        <v>42</v>
      </c>
      <c r="L18" s="14">
        <f>SUM(B18:J19)</f>
        <v>224508</v>
      </c>
      <c r="M18" s="1"/>
    </row>
    <row r="19" spans="1:13" ht="15.75">
      <c r="A19" s="1"/>
      <c r="B19" s="20">
        <v>167835</v>
      </c>
      <c r="C19" s="20">
        <v>17875</v>
      </c>
      <c r="D19" s="20"/>
      <c r="E19" s="20"/>
      <c r="F19" s="20"/>
      <c r="G19" s="20">
        <v>1345</v>
      </c>
      <c r="H19" s="20"/>
      <c r="I19" s="20"/>
      <c r="J19" s="14"/>
      <c r="K19" s="1"/>
      <c r="L19" s="14"/>
      <c r="M19" s="1"/>
    </row>
    <row r="20" spans="1:13" ht="15.75">
      <c r="A20" s="1"/>
      <c r="B20" s="14"/>
      <c r="C20" s="14"/>
      <c r="D20" s="14"/>
      <c r="E20" s="14"/>
      <c r="F20" s="14"/>
      <c r="G20" s="14"/>
      <c r="H20" s="14"/>
      <c r="I20" s="14"/>
      <c r="J20" s="14"/>
      <c r="K20" s="1"/>
      <c r="L20" s="14"/>
      <c r="M20" s="1"/>
    </row>
    <row r="21" spans="1:13" ht="15.75">
      <c r="A21" s="77" t="s">
        <v>9</v>
      </c>
      <c r="B21" s="71" t="s">
        <v>65</v>
      </c>
      <c r="C21" s="72" t="s">
        <v>253</v>
      </c>
      <c r="D21" s="72"/>
      <c r="E21" s="72"/>
      <c r="F21" s="72" t="s">
        <v>65</v>
      </c>
      <c r="G21" s="72"/>
      <c r="H21" s="72" t="s">
        <v>283</v>
      </c>
      <c r="I21" s="71" t="s">
        <v>254</v>
      </c>
      <c r="J21" s="73">
        <v>22675</v>
      </c>
      <c r="K21" s="74" t="s">
        <v>66</v>
      </c>
      <c r="L21" s="14">
        <f>SUM(B21:J22)</f>
        <v>186932</v>
      </c>
      <c r="M21" s="1"/>
    </row>
    <row r="22" spans="1:13" ht="15.75">
      <c r="A22" s="75"/>
      <c r="B22" s="72">
        <v>107505</v>
      </c>
      <c r="C22" s="72">
        <v>45992</v>
      </c>
      <c r="D22" s="72"/>
      <c r="E22" s="72"/>
      <c r="F22" s="72">
        <v>3994</v>
      </c>
      <c r="G22" s="72"/>
      <c r="H22" s="72">
        <v>1913</v>
      </c>
      <c r="I22" s="72">
        <v>4853</v>
      </c>
      <c r="J22" s="73"/>
      <c r="K22" s="75"/>
      <c r="L22" s="14"/>
      <c r="M22" s="1"/>
    </row>
    <row r="23" spans="1:13" ht="15.75">
      <c r="A23" s="1"/>
      <c r="B23" s="14"/>
      <c r="C23" s="14"/>
      <c r="D23" s="14"/>
      <c r="E23" s="14"/>
      <c r="F23" s="14"/>
      <c r="G23" s="14"/>
      <c r="H23" s="14"/>
      <c r="I23" s="14"/>
      <c r="J23" s="14"/>
      <c r="K23" s="1"/>
      <c r="L23" s="14"/>
      <c r="M23" s="1"/>
    </row>
    <row r="24" spans="1:13" ht="15.75">
      <c r="A24" s="9" t="s">
        <v>10</v>
      </c>
      <c r="B24" s="19" t="s">
        <v>57</v>
      </c>
      <c r="C24" s="20"/>
      <c r="D24" s="20"/>
      <c r="E24" s="20" t="s">
        <v>255</v>
      </c>
      <c r="F24" s="20" t="s">
        <v>57</v>
      </c>
      <c r="G24" s="20"/>
      <c r="H24" s="20"/>
      <c r="I24" s="20"/>
      <c r="J24" s="14">
        <v>29692</v>
      </c>
      <c r="K24" s="13" t="s">
        <v>17</v>
      </c>
      <c r="L24" s="14">
        <f>SUM(B24:J25)</f>
        <v>178825</v>
      </c>
      <c r="M24" s="1"/>
    </row>
    <row r="25" spans="1:13" ht="15.75">
      <c r="A25" s="1"/>
      <c r="B25" s="20">
        <v>132456</v>
      </c>
      <c r="C25" s="20"/>
      <c r="D25" s="20"/>
      <c r="E25" s="20">
        <v>7811</v>
      </c>
      <c r="F25" s="20">
        <v>8866</v>
      </c>
      <c r="G25" s="20"/>
      <c r="H25" s="20"/>
      <c r="I25" s="14"/>
      <c r="J25" s="14"/>
      <c r="K25" s="1"/>
      <c r="L25" s="14"/>
      <c r="M25" s="1"/>
    </row>
    <row r="26" spans="1:13" ht="15.75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"/>
      <c r="L26" s="14"/>
      <c r="M26" s="1"/>
    </row>
    <row r="27" spans="1:13" ht="15.75">
      <c r="A27" s="77" t="s">
        <v>11</v>
      </c>
      <c r="B27" s="71" t="s">
        <v>67</v>
      </c>
      <c r="C27" s="72" t="s">
        <v>68</v>
      </c>
      <c r="D27" s="72"/>
      <c r="E27" s="72" t="s">
        <v>68</v>
      </c>
      <c r="F27" s="71" t="s">
        <v>67</v>
      </c>
      <c r="G27" s="71"/>
      <c r="H27" s="71" t="s">
        <v>289</v>
      </c>
      <c r="I27" s="72"/>
      <c r="J27" s="73">
        <v>32163</v>
      </c>
      <c r="K27" s="74" t="s">
        <v>69</v>
      </c>
      <c r="L27" s="73">
        <f>SUM(B27:J28)</f>
        <v>236292</v>
      </c>
      <c r="M27" s="1"/>
    </row>
    <row r="28" spans="1:13" ht="15.75">
      <c r="A28" s="75"/>
      <c r="B28" s="72">
        <v>178687</v>
      </c>
      <c r="C28" s="72">
        <v>15841</v>
      </c>
      <c r="D28" s="72"/>
      <c r="E28" s="73">
        <v>1809</v>
      </c>
      <c r="F28" s="73">
        <v>5351</v>
      </c>
      <c r="G28" s="73"/>
      <c r="H28" s="73">
        <v>2441</v>
      </c>
      <c r="I28" s="72"/>
      <c r="J28" s="73"/>
      <c r="K28" s="75"/>
      <c r="L28" s="73"/>
      <c r="M28" s="1"/>
    </row>
    <row r="29" spans="1:13" ht="15.75">
      <c r="A29" s="1"/>
      <c r="B29" s="14"/>
      <c r="C29" s="14"/>
      <c r="D29" s="14"/>
      <c r="E29" s="14"/>
      <c r="F29" s="14"/>
      <c r="G29" s="14"/>
      <c r="H29" s="14"/>
      <c r="I29" s="14"/>
      <c r="J29" s="14"/>
      <c r="K29" s="1"/>
      <c r="L29" s="14"/>
      <c r="M29" s="1"/>
    </row>
    <row r="30" spans="1:13" ht="15.75">
      <c r="A30" s="9" t="s">
        <v>13</v>
      </c>
      <c r="B30" s="19" t="s">
        <v>46</v>
      </c>
      <c r="C30" s="20" t="s">
        <v>70</v>
      </c>
      <c r="D30" s="19"/>
      <c r="E30" s="20" t="s">
        <v>70</v>
      </c>
      <c r="F30" s="20" t="s">
        <v>46</v>
      </c>
      <c r="G30" s="20"/>
      <c r="H30" s="20" t="s">
        <v>290</v>
      </c>
      <c r="I30" s="20"/>
      <c r="J30" s="14">
        <v>25661</v>
      </c>
      <c r="K30" s="13" t="s">
        <v>49</v>
      </c>
      <c r="L30" s="14">
        <f>SUM(B30:J31)</f>
        <v>238957</v>
      </c>
      <c r="M30" s="1"/>
    </row>
    <row r="31" spans="1:13" ht="15.75">
      <c r="A31" s="1"/>
      <c r="B31" s="20">
        <v>178168</v>
      </c>
      <c r="C31" s="20">
        <v>20899</v>
      </c>
      <c r="D31" s="20"/>
      <c r="E31" s="20">
        <v>3265</v>
      </c>
      <c r="F31" s="20">
        <v>7973</v>
      </c>
      <c r="G31" s="20"/>
      <c r="H31" s="20">
        <v>2991</v>
      </c>
      <c r="I31" s="20"/>
      <c r="J31" s="14"/>
      <c r="K31" s="1"/>
      <c r="L31" s="14"/>
      <c r="M31" s="1"/>
    </row>
    <row r="32" spans="1:13" ht="15.75">
      <c r="A32" s="1"/>
      <c r="B32" s="14"/>
      <c r="C32" s="14"/>
      <c r="D32" s="14"/>
      <c r="E32" s="14"/>
      <c r="F32" s="14"/>
      <c r="G32" s="14"/>
      <c r="H32" s="14"/>
      <c r="I32" s="14"/>
      <c r="J32" s="14"/>
      <c r="K32" s="1"/>
      <c r="L32" s="14"/>
      <c r="M32" s="1"/>
    </row>
    <row r="33" spans="1:13" ht="15.75">
      <c r="A33" s="77" t="s">
        <v>14</v>
      </c>
      <c r="B33" s="71" t="s">
        <v>56</v>
      </c>
      <c r="C33" s="71" t="s">
        <v>256</v>
      </c>
      <c r="D33" s="71"/>
      <c r="E33" s="71" t="s">
        <v>256</v>
      </c>
      <c r="F33" s="71" t="s">
        <v>56</v>
      </c>
      <c r="G33" s="71"/>
      <c r="H33" s="71"/>
      <c r="I33" s="72"/>
      <c r="J33" s="73">
        <v>32012</v>
      </c>
      <c r="K33" s="74" t="s">
        <v>12</v>
      </c>
      <c r="L33" s="14">
        <f>SUM(B33:J34)</f>
        <v>236323</v>
      </c>
      <c r="M33" s="1"/>
    </row>
    <row r="34" spans="1:13" ht="15.75">
      <c r="A34" s="75"/>
      <c r="B34" s="72">
        <v>155908</v>
      </c>
      <c r="C34" s="73">
        <v>35440</v>
      </c>
      <c r="D34" s="73"/>
      <c r="E34" s="73">
        <v>3871</v>
      </c>
      <c r="F34" s="73">
        <v>9092</v>
      </c>
      <c r="G34" s="73"/>
      <c r="H34" s="73"/>
      <c r="I34" s="73"/>
      <c r="J34" s="73"/>
      <c r="K34" s="75"/>
      <c r="L34" s="14"/>
      <c r="M34" s="1"/>
    </row>
    <row r="35" spans="1:13" ht="15.75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"/>
      <c r="L35" s="14"/>
      <c r="M35" s="1"/>
    </row>
    <row r="36" spans="1:13" ht="15.75">
      <c r="A36" s="7" t="s">
        <v>15</v>
      </c>
      <c r="B36" s="19" t="s">
        <v>257</v>
      </c>
      <c r="C36" s="19" t="s">
        <v>206</v>
      </c>
      <c r="D36" s="19"/>
      <c r="E36" s="19" t="s">
        <v>206</v>
      </c>
      <c r="F36" s="19" t="s">
        <v>257</v>
      </c>
      <c r="G36" s="19"/>
      <c r="H36" s="19"/>
      <c r="I36" s="19" t="s">
        <v>100</v>
      </c>
      <c r="J36" s="14">
        <v>17270</v>
      </c>
      <c r="K36" s="13" t="s">
        <v>207</v>
      </c>
      <c r="L36" s="14">
        <f>SUM(B36:J37)</f>
        <v>214755</v>
      </c>
      <c r="M36" s="1"/>
    </row>
    <row r="37" spans="1:13" ht="15.75">
      <c r="A37" s="1"/>
      <c r="B37" s="20">
        <v>87718</v>
      </c>
      <c r="C37" s="14">
        <v>91030</v>
      </c>
      <c r="D37" s="14"/>
      <c r="E37" s="20">
        <v>12088</v>
      </c>
      <c r="F37" s="20">
        <v>4710</v>
      </c>
      <c r="G37" s="20"/>
      <c r="H37" s="20"/>
      <c r="I37" s="14">
        <v>1939</v>
      </c>
      <c r="J37" s="14"/>
      <c r="K37" s="1"/>
      <c r="L37" s="14"/>
      <c r="M37" s="1"/>
    </row>
    <row r="38" spans="1:13" ht="15.7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"/>
      <c r="L38" s="14"/>
      <c r="M38" s="1"/>
    </row>
    <row r="39" spans="1:13" ht="15.75">
      <c r="A39" s="77" t="s">
        <v>16</v>
      </c>
      <c r="B39" s="71" t="s">
        <v>58</v>
      </c>
      <c r="C39" s="71" t="s">
        <v>258</v>
      </c>
      <c r="D39" s="71" t="s">
        <v>258</v>
      </c>
      <c r="E39" s="71" t="s">
        <v>258</v>
      </c>
      <c r="F39" s="71" t="s">
        <v>58</v>
      </c>
      <c r="G39" s="71"/>
      <c r="H39" s="71"/>
      <c r="I39" s="72"/>
      <c r="J39" s="73">
        <v>28140</v>
      </c>
      <c r="K39" s="74" t="s">
        <v>20</v>
      </c>
      <c r="L39" s="14">
        <f>SUM(B39:J40)</f>
        <v>268287</v>
      </c>
      <c r="M39" s="1"/>
    </row>
    <row r="40" spans="1:13" ht="15.75">
      <c r="A40" s="75"/>
      <c r="B40" s="72">
        <v>184864</v>
      </c>
      <c r="C40" s="73">
        <v>41969</v>
      </c>
      <c r="D40" s="73">
        <v>2471</v>
      </c>
      <c r="E40" s="73">
        <v>2252</v>
      </c>
      <c r="F40" s="73">
        <v>8591</v>
      </c>
      <c r="G40" s="73"/>
      <c r="H40" s="73"/>
      <c r="I40" s="73"/>
      <c r="J40" s="73"/>
      <c r="K40" s="75"/>
      <c r="L40" s="14"/>
      <c r="M40" s="1"/>
    </row>
    <row r="41" spans="1:13" ht="15.7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"/>
      <c r="L41" s="14"/>
      <c r="M41" s="1"/>
    </row>
    <row r="42" spans="1:13" ht="15.75">
      <c r="A42" s="7" t="s">
        <v>18</v>
      </c>
      <c r="B42" s="19" t="s">
        <v>210</v>
      </c>
      <c r="C42" s="19" t="s">
        <v>259</v>
      </c>
      <c r="D42" s="19"/>
      <c r="E42" s="19"/>
      <c r="F42" s="19" t="s">
        <v>210</v>
      </c>
      <c r="G42" s="19"/>
      <c r="H42" s="19"/>
      <c r="I42" s="20" t="s">
        <v>260</v>
      </c>
      <c r="J42" s="14">
        <v>40718</v>
      </c>
      <c r="K42" s="13" t="s">
        <v>211</v>
      </c>
      <c r="L42" s="14">
        <f>SUM(B42:J43)</f>
        <v>233172</v>
      </c>
      <c r="M42" s="1"/>
    </row>
    <row r="43" spans="1:13" ht="15.75">
      <c r="A43" s="1"/>
      <c r="B43" s="20">
        <v>170470</v>
      </c>
      <c r="C43" s="20">
        <v>12132</v>
      </c>
      <c r="D43" s="20"/>
      <c r="E43" s="20"/>
      <c r="F43" s="20">
        <v>4319</v>
      </c>
      <c r="G43" s="20"/>
      <c r="H43" s="20"/>
      <c r="I43" s="20">
        <v>5533</v>
      </c>
      <c r="J43" s="14"/>
      <c r="K43" s="1"/>
      <c r="L43" s="14"/>
      <c r="M43" s="1"/>
    </row>
    <row r="44" spans="1:13" ht="15.7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"/>
      <c r="L44" s="14"/>
      <c r="M44" s="1"/>
    </row>
    <row r="45" spans="1:13" ht="15.75">
      <c r="A45" s="78" t="s">
        <v>19</v>
      </c>
      <c r="B45" s="71" t="s">
        <v>43</v>
      </c>
      <c r="C45" s="71" t="s">
        <v>261</v>
      </c>
      <c r="D45" s="71"/>
      <c r="E45" s="72" t="s">
        <v>261</v>
      </c>
      <c r="F45" s="72" t="s">
        <v>43</v>
      </c>
      <c r="G45" s="72"/>
      <c r="H45" s="72" t="s">
        <v>291</v>
      </c>
      <c r="I45" s="71"/>
      <c r="J45" s="73">
        <v>25909</v>
      </c>
      <c r="K45" s="74" t="s">
        <v>44</v>
      </c>
      <c r="L45" s="14">
        <f>SUM(B45:J46)</f>
        <v>170995</v>
      </c>
      <c r="M45" s="1"/>
    </row>
    <row r="46" spans="1:13" ht="15.75">
      <c r="A46" s="75"/>
      <c r="B46" s="72">
        <v>116117</v>
      </c>
      <c r="C46" s="72">
        <v>19191</v>
      </c>
      <c r="D46" s="72"/>
      <c r="E46" s="72">
        <v>2564</v>
      </c>
      <c r="F46" s="72">
        <v>4644</v>
      </c>
      <c r="G46" s="72"/>
      <c r="H46" s="72">
        <v>2570</v>
      </c>
      <c r="I46" s="72"/>
      <c r="J46" s="73"/>
      <c r="K46" s="75"/>
      <c r="L46" s="14"/>
      <c r="M46" s="1"/>
    </row>
    <row r="47" spans="1:13" ht="15.7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"/>
      <c r="L47" s="14"/>
      <c r="M47" s="1"/>
    </row>
    <row r="48" spans="1:13" ht="15.75">
      <c r="A48" s="7" t="s">
        <v>21</v>
      </c>
      <c r="B48" s="19" t="s">
        <v>59</v>
      </c>
      <c r="C48" s="19" t="s">
        <v>262</v>
      </c>
      <c r="D48" s="20"/>
      <c r="E48" s="20" t="s">
        <v>262</v>
      </c>
      <c r="F48" s="20" t="s">
        <v>59</v>
      </c>
      <c r="G48" s="20"/>
      <c r="H48" s="20"/>
      <c r="I48" s="19"/>
      <c r="J48" s="14">
        <v>21557</v>
      </c>
      <c r="K48" s="13" t="s">
        <v>24</v>
      </c>
      <c r="L48" s="14">
        <f>SUM(B48:J49)</f>
        <v>178645</v>
      </c>
      <c r="M48" s="1"/>
    </row>
    <row r="49" spans="1:13" ht="15.75">
      <c r="A49" s="1"/>
      <c r="B49" s="20">
        <v>150243</v>
      </c>
      <c r="C49" s="20">
        <v>3487</v>
      </c>
      <c r="D49" s="20"/>
      <c r="E49" s="20">
        <v>940</v>
      </c>
      <c r="F49" s="20">
        <v>2418</v>
      </c>
      <c r="G49" s="20"/>
      <c r="H49" s="20"/>
      <c r="I49" s="19"/>
      <c r="J49" s="14"/>
      <c r="K49" s="1"/>
      <c r="L49" s="14"/>
      <c r="M49" s="1"/>
    </row>
    <row r="50" spans="1:13" ht="15.75">
      <c r="A50" s="1"/>
      <c r="B50" s="14"/>
      <c r="C50" s="14"/>
      <c r="D50" s="14"/>
      <c r="E50" s="14"/>
      <c r="F50" s="14"/>
      <c r="G50" s="14"/>
      <c r="H50" s="14"/>
      <c r="I50" s="14" t="s">
        <v>22</v>
      </c>
      <c r="J50" s="14"/>
      <c r="K50" s="1"/>
      <c r="L50" s="12"/>
      <c r="M50" s="1"/>
    </row>
    <row r="51" spans="1:13" ht="15.75">
      <c r="A51" s="78" t="s">
        <v>23</v>
      </c>
      <c r="B51" s="71" t="s">
        <v>51</v>
      </c>
      <c r="C51" s="71" t="s">
        <v>263</v>
      </c>
      <c r="D51" s="71"/>
      <c r="E51" s="71"/>
      <c r="F51" s="71" t="s">
        <v>51</v>
      </c>
      <c r="G51" s="71"/>
      <c r="H51" s="71" t="s">
        <v>292</v>
      </c>
      <c r="I51" s="71"/>
      <c r="J51" s="73">
        <v>33850</v>
      </c>
      <c r="K51" s="74" t="s">
        <v>26</v>
      </c>
      <c r="L51" s="12">
        <f>SUM(B51:J52)</f>
        <v>270320</v>
      </c>
      <c r="M51" s="1"/>
    </row>
    <row r="52" spans="1:13" ht="15.75">
      <c r="A52" s="75"/>
      <c r="B52" s="72">
        <v>173885</v>
      </c>
      <c r="C52" s="72">
        <v>53935</v>
      </c>
      <c r="D52" s="72"/>
      <c r="E52" s="73"/>
      <c r="F52" s="73">
        <v>5676</v>
      </c>
      <c r="G52" s="73"/>
      <c r="H52" s="73">
        <v>2974</v>
      </c>
      <c r="I52" s="76"/>
      <c r="J52" s="73"/>
      <c r="K52" s="75"/>
      <c r="L52" s="12"/>
      <c r="M52" s="1"/>
    </row>
    <row r="53" spans="1:13" ht="15.7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"/>
      <c r="L53" s="12"/>
      <c r="M53" s="1"/>
    </row>
    <row r="54" spans="1:13" ht="15.75">
      <c r="A54" s="7" t="s">
        <v>25</v>
      </c>
      <c r="B54" s="19" t="s">
        <v>60</v>
      </c>
      <c r="C54" s="19" t="s">
        <v>264</v>
      </c>
      <c r="D54" s="19"/>
      <c r="E54" s="19"/>
      <c r="F54" s="19" t="s">
        <v>60</v>
      </c>
      <c r="G54" s="19"/>
      <c r="H54" s="19"/>
      <c r="I54" s="20" t="s">
        <v>265</v>
      </c>
      <c r="J54" s="14">
        <v>31292</v>
      </c>
      <c r="K54" s="13" t="s">
        <v>28</v>
      </c>
      <c r="L54" s="12">
        <f>SUM(B54:J55)</f>
        <v>297369</v>
      </c>
      <c r="M54" s="1"/>
    </row>
    <row r="55" spans="1:13" ht="15.75">
      <c r="A55" s="1"/>
      <c r="B55" s="20">
        <v>161624</v>
      </c>
      <c r="C55" s="20">
        <v>91899</v>
      </c>
      <c r="D55" s="21"/>
      <c r="E55" s="20"/>
      <c r="F55" s="20">
        <v>9783</v>
      </c>
      <c r="G55" s="20"/>
      <c r="H55" s="20"/>
      <c r="I55" s="14">
        <v>2771</v>
      </c>
      <c r="J55" s="14"/>
      <c r="K55" s="1"/>
      <c r="L55" s="12"/>
      <c r="M55" s="1"/>
    </row>
    <row r="56" spans="1:13" ht="15.7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"/>
      <c r="L56" s="12"/>
      <c r="M56" s="1"/>
    </row>
    <row r="57" spans="1:13" ht="15.75">
      <c r="A57" s="78" t="s">
        <v>27</v>
      </c>
      <c r="B57" s="71" t="s">
        <v>58</v>
      </c>
      <c r="C57" s="71" t="s">
        <v>213</v>
      </c>
      <c r="D57" s="71"/>
      <c r="E57" s="71" t="s">
        <v>213</v>
      </c>
      <c r="F57" s="71" t="s">
        <v>58</v>
      </c>
      <c r="G57" s="71"/>
      <c r="H57" s="71"/>
      <c r="I57" s="71"/>
      <c r="J57" s="73">
        <v>18542</v>
      </c>
      <c r="K57" s="74" t="s">
        <v>71</v>
      </c>
      <c r="L57" s="12">
        <f>SUM(B57:J58)</f>
        <v>295436</v>
      </c>
      <c r="M57" s="1"/>
    </row>
    <row r="58" spans="1:13" ht="15.75">
      <c r="A58" s="75"/>
      <c r="B58" s="72">
        <v>132456</v>
      </c>
      <c r="C58" s="72">
        <v>113386</v>
      </c>
      <c r="D58" s="73"/>
      <c r="E58" s="72">
        <v>19663</v>
      </c>
      <c r="F58" s="72">
        <v>11389</v>
      </c>
      <c r="G58" s="72"/>
      <c r="H58" s="72"/>
      <c r="I58" s="76"/>
      <c r="J58" s="73"/>
      <c r="K58" s="75"/>
      <c r="L58" s="12"/>
      <c r="M58" s="1"/>
    </row>
    <row r="59" spans="1:13" ht="15.7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"/>
      <c r="L59" s="12"/>
      <c r="M59" s="1"/>
    </row>
    <row r="60" spans="1:13" ht="15.75">
      <c r="A60" s="7" t="s">
        <v>29</v>
      </c>
      <c r="B60" s="19" t="s">
        <v>266</v>
      </c>
      <c r="C60" s="19" t="s">
        <v>216</v>
      </c>
      <c r="D60" s="19" t="s">
        <v>216</v>
      </c>
      <c r="E60" s="19" t="s">
        <v>216</v>
      </c>
      <c r="F60" s="19" t="s">
        <v>266</v>
      </c>
      <c r="G60" s="19"/>
      <c r="H60" s="19"/>
      <c r="I60" s="19"/>
      <c r="J60" s="14">
        <v>22579</v>
      </c>
      <c r="K60" s="13" t="s">
        <v>217</v>
      </c>
      <c r="L60" s="12">
        <f>SUM(B60:J61)</f>
        <v>305882</v>
      </c>
      <c r="M60" s="1"/>
    </row>
    <row r="61" spans="1:13" ht="15.75">
      <c r="A61" s="1"/>
      <c r="B61" s="20">
        <v>120302</v>
      </c>
      <c r="C61" s="20">
        <v>122654</v>
      </c>
      <c r="D61" s="14">
        <v>9509</v>
      </c>
      <c r="E61" s="20">
        <v>17573</v>
      </c>
      <c r="F61" s="20">
        <v>13265</v>
      </c>
      <c r="G61" s="20"/>
      <c r="H61" s="20"/>
      <c r="I61" s="20"/>
      <c r="J61" s="14"/>
      <c r="K61" s="1"/>
      <c r="L61" s="12"/>
      <c r="M61" s="1"/>
    </row>
    <row r="62" spans="1:13" ht="15.7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"/>
      <c r="L62" s="12"/>
      <c r="M62" s="1"/>
    </row>
    <row r="63" spans="1:13" ht="15.75">
      <c r="A63" s="78" t="s">
        <v>30</v>
      </c>
      <c r="B63" s="71" t="s">
        <v>52</v>
      </c>
      <c r="C63" s="71" t="s">
        <v>267</v>
      </c>
      <c r="D63" s="71" t="s">
        <v>52</v>
      </c>
      <c r="E63" s="71" t="s">
        <v>267</v>
      </c>
      <c r="F63" s="71" t="s">
        <v>52</v>
      </c>
      <c r="G63" s="71"/>
      <c r="H63" s="71"/>
      <c r="I63" s="72"/>
      <c r="J63" s="73">
        <v>20500</v>
      </c>
      <c r="K63" s="74" t="s">
        <v>53</v>
      </c>
      <c r="L63" s="12">
        <f>SUM(B63:J64)</f>
        <v>317678</v>
      </c>
      <c r="M63" s="1"/>
    </row>
    <row r="64" spans="1:13" ht="15.75">
      <c r="A64" s="75"/>
      <c r="B64" s="73">
        <v>181092</v>
      </c>
      <c r="C64" s="72">
        <v>79102</v>
      </c>
      <c r="D64" s="73">
        <v>10291</v>
      </c>
      <c r="E64" s="73">
        <v>14676</v>
      </c>
      <c r="F64" s="73">
        <v>12017</v>
      </c>
      <c r="G64" s="73"/>
      <c r="H64" s="73"/>
      <c r="I64" s="73"/>
      <c r="J64" s="73"/>
      <c r="K64" s="75"/>
      <c r="L64" s="12"/>
      <c r="M64" s="1"/>
    </row>
    <row r="65" spans="1:13" ht="15.7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"/>
      <c r="L65" s="12"/>
      <c r="M65" s="1"/>
    </row>
    <row r="66" spans="1:13" ht="15.75">
      <c r="A66" s="7" t="s">
        <v>31</v>
      </c>
      <c r="B66" s="19" t="s">
        <v>268</v>
      </c>
      <c r="C66" s="19" t="s">
        <v>269</v>
      </c>
      <c r="D66" s="19" t="s">
        <v>269</v>
      </c>
      <c r="E66" s="19" t="s">
        <v>269</v>
      </c>
      <c r="F66" s="19" t="s">
        <v>268</v>
      </c>
      <c r="G66" s="19"/>
      <c r="H66" s="19" t="s">
        <v>293</v>
      </c>
      <c r="I66" s="20"/>
      <c r="J66" s="14">
        <v>16290</v>
      </c>
      <c r="K66" s="13" t="s">
        <v>270</v>
      </c>
      <c r="L66" s="12">
        <f>SUM(B66:J67)</f>
        <v>268741</v>
      </c>
      <c r="M66" s="1"/>
    </row>
    <row r="67" spans="1:13" ht="15.75">
      <c r="A67" s="1"/>
      <c r="B67" s="14">
        <v>117856</v>
      </c>
      <c r="C67" s="20">
        <v>104368</v>
      </c>
      <c r="D67" s="20">
        <v>4401</v>
      </c>
      <c r="E67" s="14">
        <v>12877</v>
      </c>
      <c r="F67" s="14">
        <v>8775</v>
      </c>
      <c r="G67" s="14"/>
      <c r="H67" s="14">
        <v>4174</v>
      </c>
      <c r="I67" s="14"/>
      <c r="J67" s="14"/>
      <c r="K67" s="1"/>
      <c r="L67" s="12"/>
      <c r="M67" s="1"/>
    </row>
    <row r="68" spans="1:13" ht="15.7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"/>
      <c r="L68" s="12"/>
      <c r="M68" s="1"/>
    </row>
    <row r="69" spans="1:13" ht="15.75">
      <c r="A69" s="78" t="s">
        <v>32</v>
      </c>
      <c r="B69" s="71" t="s">
        <v>271</v>
      </c>
      <c r="C69" s="71" t="s">
        <v>220</v>
      </c>
      <c r="D69" s="71" t="s">
        <v>220</v>
      </c>
      <c r="E69" s="72"/>
      <c r="F69" s="72"/>
      <c r="G69" s="72"/>
      <c r="H69" s="72"/>
      <c r="I69" s="72"/>
      <c r="J69" s="73">
        <v>20168</v>
      </c>
      <c r="K69" s="74" t="s">
        <v>221</v>
      </c>
      <c r="L69" s="12">
        <f>SUM(B69:J70)</f>
        <v>280189</v>
      </c>
      <c r="M69" s="1"/>
    </row>
    <row r="70" spans="1:13" ht="15.75">
      <c r="A70" s="75"/>
      <c r="B70" s="73">
        <v>102080</v>
      </c>
      <c r="C70" s="72">
        <v>145042</v>
      </c>
      <c r="D70" s="73">
        <v>12899</v>
      </c>
      <c r="E70" s="73"/>
      <c r="F70" s="73"/>
      <c r="G70" s="73"/>
      <c r="H70" s="73"/>
      <c r="I70" s="72"/>
      <c r="J70" s="73"/>
      <c r="K70" s="75"/>
      <c r="L70" s="12"/>
      <c r="M70" s="1"/>
    </row>
    <row r="71" spans="1:13" ht="15.7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"/>
      <c r="L71" s="12"/>
      <c r="M71" s="1"/>
    </row>
    <row r="72" spans="1:13" ht="15.75">
      <c r="A72" s="7" t="s">
        <v>33</v>
      </c>
      <c r="B72" s="19" t="s">
        <v>272</v>
      </c>
      <c r="C72" s="19" t="s">
        <v>61</v>
      </c>
      <c r="D72" s="19" t="s">
        <v>61</v>
      </c>
      <c r="E72" s="20" t="s">
        <v>61</v>
      </c>
      <c r="F72" s="20" t="s">
        <v>272</v>
      </c>
      <c r="G72" s="20"/>
      <c r="H72" s="20"/>
      <c r="I72" s="20"/>
      <c r="J72" s="14">
        <v>14592</v>
      </c>
      <c r="K72" s="13" t="s">
        <v>62</v>
      </c>
      <c r="L72" s="12">
        <f>SUM(B72:J73)</f>
        <v>279796</v>
      </c>
      <c r="M72" s="1"/>
    </row>
    <row r="73" spans="1:13" ht="15.75">
      <c r="A73" s="1"/>
      <c r="B73" s="14">
        <v>114590</v>
      </c>
      <c r="C73" s="20">
        <v>117641</v>
      </c>
      <c r="D73" s="14">
        <v>5755</v>
      </c>
      <c r="E73" s="14">
        <v>14273</v>
      </c>
      <c r="F73" s="14">
        <v>12945</v>
      </c>
      <c r="G73" s="14"/>
      <c r="H73" s="14"/>
      <c r="I73" s="20"/>
      <c r="J73" s="14"/>
      <c r="K73" s="1"/>
      <c r="L73" s="12"/>
      <c r="M73" s="1"/>
    </row>
    <row r="74" spans="1:13" ht="15.75">
      <c r="A74" s="1"/>
      <c r="B74" s="14"/>
      <c r="C74" s="14"/>
      <c r="D74" s="14"/>
      <c r="E74" s="14"/>
      <c r="F74" s="14"/>
      <c r="G74" s="14"/>
      <c r="H74" s="14"/>
      <c r="I74" s="14"/>
      <c r="J74" s="14"/>
      <c r="K74" s="1"/>
      <c r="L74" s="12"/>
      <c r="M74" s="1"/>
    </row>
    <row r="75" spans="1:13" ht="15.75">
      <c r="A75" s="78" t="s">
        <v>34</v>
      </c>
      <c r="B75" s="71" t="s">
        <v>223</v>
      </c>
      <c r="C75" s="71" t="s">
        <v>273</v>
      </c>
      <c r="D75" s="71" t="s">
        <v>273</v>
      </c>
      <c r="E75" s="72" t="s">
        <v>273</v>
      </c>
      <c r="F75" s="72" t="s">
        <v>223</v>
      </c>
      <c r="G75" s="72"/>
      <c r="H75" s="72" t="s">
        <v>294</v>
      </c>
      <c r="I75" s="72"/>
      <c r="J75" s="73">
        <v>10799</v>
      </c>
      <c r="K75" s="74" t="s">
        <v>274</v>
      </c>
      <c r="L75" s="12">
        <f>SUM(B75:J76)</f>
        <v>303567</v>
      </c>
      <c r="M75" s="1"/>
    </row>
    <row r="76" spans="1:13" ht="15.75">
      <c r="A76" s="75"/>
      <c r="B76" s="73">
        <v>133908</v>
      </c>
      <c r="C76" s="72">
        <v>105584</v>
      </c>
      <c r="D76" s="72">
        <v>4989</v>
      </c>
      <c r="E76" s="73">
        <v>16481</v>
      </c>
      <c r="F76" s="73">
        <v>9136</v>
      </c>
      <c r="G76" s="73"/>
      <c r="H76" s="73">
        <v>22670</v>
      </c>
      <c r="I76" s="73"/>
      <c r="J76" s="73"/>
      <c r="K76" s="75"/>
      <c r="L76" s="12"/>
      <c r="M76" s="1"/>
    </row>
    <row r="77" spans="1:13" ht="15.75">
      <c r="A77" s="1"/>
      <c r="B77" s="14"/>
      <c r="C77" s="14"/>
      <c r="D77" s="14"/>
      <c r="E77" s="14"/>
      <c r="F77" s="14"/>
      <c r="G77" s="14"/>
      <c r="H77" s="14"/>
      <c r="I77" s="14"/>
      <c r="J77" s="14"/>
      <c r="K77" s="1"/>
      <c r="L77" s="12"/>
      <c r="M77" s="1"/>
    </row>
    <row r="78" spans="1:13" ht="15.75">
      <c r="A78" s="7" t="s">
        <v>35</v>
      </c>
      <c r="B78" s="20" t="s">
        <v>50</v>
      </c>
      <c r="C78" s="19" t="s">
        <v>275</v>
      </c>
      <c r="D78" s="19" t="s">
        <v>275</v>
      </c>
      <c r="E78" s="19" t="s">
        <v>275</v>
      </c>
      <c r="F78" s="19" t="s">
        <v>50</v>
      </c>
      <c r="G78" s="19"/>
      <c r="H78" s="19"/>
      <c r="I78" s="20"/>
      <c r="J78" s="14">
        <v>9561</v>
      </c>
      <c r="K78" s="13" t="s">
        <v>38</v>
      </c>
      <c r="L78" s="12">
        <f>SUM(B78:J79)</f>
        <v>322760</v>
      </c>
      <c r="M78" s="1"/>
    </row>
    <row r="79" spans="1:13" ht="15.75">
      <c r="A79" s="1"/>
      <c r="B79" s="14">
        <v>168761</v>
      </c>
      <c r="C79" s="20">
        <v>109292</v>
      </c>
      <c r="D79" s="20">
        <v>5554</v>
      </c>
      <c r="E79" s="14">
        <v>18543</v>
      </c>
      <c r="F79" s="14">
        <v>11049</v>
      </c>
      <c r="G79" s="14"/>
      <c r="H79" s="14"/>
      <c r="I79" s="20"/>
      <c r="J79" s="14"/>
      <c r="K79" s="1"/>
      <c r="L79" s="12"/>
      <c r="M79" s="1"/>
    </row>
    <row r="80" spans="1:13" ht="15.75">
      <c r="A80" s="1"/>
      <c r="B80" s="14"/>
      <c r="C80" s="14"/>
      <c r="D80" s="14"/>
      <c r="E80" s="14"/>
      <c r="F80" s="14"/>
      <c r="G80" s="14"/>
      <c r="H80" s="14"/>
      <c r="I80" s="14"/>
      <c r="J80" s="14"/>
      <c r="K80" s="1"/>
      <c r="L80" s="12"/>
      <c r="M80" s="1"/>
    </row>
    <row r="81" spans="1:13" ht="15.75">
      <c r="A81" s="78" t="s">
        <v>36</v>
      </c>
      <c r="B81" s="71" t="s">
        <v>47</v>
      </c>
      <c r="C81" s="71" t="s">
        <v>276</v>
      </c>
      <c r="D81" s="71" t="s">
        <v>276</v>
      </c>
      <c r="E81" s="72" t="s">
        <v>276</v>
      </c>
      <c r="F81" s="72" t="s">
        <v>47</v>
      </c>
      <c r="G81" s="72"/>
      <c r="H81" s="72"/>
      <c r="I81" s="72"/>
      <c r="J81" s="73">
        <v>20707</v>
      </c>
      <c r="K81" s="74" t="s">
        <v>54</v>
      </c>
      <c r="L81" s="12">
        <f>SUM(B81:J82)</f>
        <v>304961</v>
      </c>
      <c r="M81" s="1"/>
    </row>
    <row r="82" spans="1:13" ht="15.75">
      <c r="A82" s="75"/>
      <c r="B82" s="73">
        <v>195234</v>
      </c>
      <c r="C82" s="72">
        <v>57368</v>
      </c>
      <c r="D82" s="72">
        <v>4055</v>
      </c>
      <c r="E82" s="73">
        <v>10243</v>
      </c>
      <c r="F82" s="73">
        <v>17354</v>
      </c>
      <c r="G82" s="73"/>
      <c r="H82" s="73"/>
      <c r="I82" s="72"/>
      <c r="J82" s="73"/>
      <c r="K82" s="75"/>
      <c r="L82" s="12"/>
      <c r="M82" s="1"/>
    </row>
    <row r="83" spans="1:13" ht="15.75">
      <c r="A83" s="1"/>
      <c r="B83" s="14"/>
      <c r="C83" s="14"/>
      <c r="D83" s="14"/>
      <c r="E83" s="14"/>
      <c r="F83" s="14"/>
      <c r="G83" s="14"/>
      <c r="H83" s="14"/>
      <c r="I83" s="14"/>
      <c r="J83" s="14"/>
      <c r="K83" s="1"/>
      <c r="L83" s="12"/>
      <c r="M83" s="1"/>
    </row>
    <row r="84" spans="1:13" ht="15.75">
      <c r="A84" s="7" t="s">
        <v>37</v>
      </c>
      <c r="B84" s="19" t="s">
        <v>277</v>
      </c>
      <c r="C84" s="19" t="s">
        <v>72</v>
      </c>
      <c r="D84" s="19"/>
      <c r="E84" s="20" t="s">
        <v>72</v>
      </c>
      <c r="F84" s="20" t="s">
        <v>277</v>
      </c>
      <c r="G84" s="20"/>
      <c r="H84" s="20"/>
      <c r="I84" s="19"/>
      <c r="J84" s="14">
        <v>12329</v>
      </c>
      <c r="K84" s="13" t="s">
        <v>73</v>
      </c>
      <c r="L84" s="12">
        <f>SUM(B84:J85)</f>
        <v>329768</v>
      </c>
      <c r="M84" s="1"/>
    </row>
    <row r="85" spans="1:13" ht="15.75">
      <c r="A85" s="7"/>
      <c r="B85" s="14">
        <v>140008</v>
      </c>
      <c r="C85" s="20">
        <v>137250</v>
      </c>
      <c r="D85" s="20"/>
      <c r="E85" s="14">
        <v>23970</v>
      </c>
      <c r="F85" s="14">
        <v>16211</v>
      </c>
      <c r="G85" s="14"/>
      <c r="H85" s="14"/>
      <c r="I85" s="20"/>
      <c r="J85" s="14"/>
      <c r="K85" s="9"/>
      <c r="L85" s="12"/>
      <c r="M85" s="1"/>
    </row>
    <row r="86" spans="1:13" ht="15.75">
      <c r="A86" s="8"/>
      <c r="B86" s="22"/>
      <c r="C86" s="22"/>
      <c r="D86" s="22"/>
      <c r="E86" s="22"/>
      <c r="F86" s="22"/>
      <c r="G86" s="22"/>
      <c r="H86" s="22"/>
      <c r="I86" s="22"/>
      <c r="J86" s="22"/>
      <c r="K86" s="8"/>
      <c r="L86" s="12"/>
      <c r="M86" s="1"/>
    </row>
    <row r="87" spans="1:13" ht="15.75">
      <c r="A87" s="16" t="s">
        <v>39</v>
      </c>
      <c r="B87" s="17"/>
      <c r="C87" s="17"/>
      <c r="D87" s="17"/>
      <c r="E87" s="17"/>
      <c r="F87" s="17"/>
      <c r="G87" s="17"/>
      <c r="H87" s="17"/>
      <c r="I87" s="14"/>
      <c r="J87" s="14"/>
      <c r="K87" s="1"/>
      <c r="L87" s="12"/>
      <c r="M87" s="1"/>
    </row>
    <row r="88" spans="1:13" ht="15.75">
      <c r="A88" s="24" t="s">
        <v>285</v>
      </c>
      <c r="B88" s="17"/>
      <c r="C88" s="17"/>
      <c r="D88" s="17"/>
      <c r="E88" s="17"/>
      <c r="F88" s="17"/>
      <c r="G88" s="17"/>
      <c r="H88" s="17"/>
      <c r="I88" s="14"/>
      <c r="J88" s="14"/>
      <c r="K88" s="1"/>
      <c r="L88" s="12"/>
      <c r="M88" s="1"/>
    </row>
    <row r="89" spans="1:13" ht="15.75">
      <c r="A89" s="24" t="s">
        <v>284</v>
      </c>
      <c r="B89" s="17"/>
      <c r="C89" s="17"/>
      <c r="D89" s="17"/>
      <c r="E89" s="17"/>
      <c r="F89" s="17"/>
      <c r="G89" s="17"/>
      <c r="H89" s="17"/>
      <c r="I89" s="14"/>
      <c r="J89" s="14"/>
      <c r="K89" s="1"/>
      <c r="L89" s="12"/>
      <c r="M89" s="1"/>
    </row>
    <row r="90" spans="1:13" ht="15.75">
      <c r="A90" s="24" t="s">
        <v>286</v>
      </c>
      <c r="B90" s="17"/>
      <c r="C90" s="17"/>
      <c r="D90" s="17"/>
      <c r="E90" s="17"/>
      <c r="F90" s="17"/>
      <c r="G90" s="17"/>
      <c r="H90" s="17"/>
      <c r="I90" s="14"/>
      <c r="J90" s="14"/>
      <c r="K90" s="1"/>
      <c r="L90" s="12"/>
      <c r="M90" s="1"/>
    </row>
    <row r="91" spans="1:13" ht="15.75">
      <c r="A91" s="15" t="s">
        <v>287</v>
      </c>
      <c r="B91" s="14"/>
      <c r="C91" s="14"/>
      <c r="D91" s="14"/>
      <c r="E91" s="14"/>
      <c r="F91" s="14"/>
      <c r="G91" s="14"/>
      <c r="H91" s="14"/>
      <c r="I91" s="14"/>
      <c r="J91" s="14"/>
      <c r="K91" s="1"/>
      <c r="L91" s="12"/>
      <c r="M91" s="1"/>
    </row>
    <row r="92" spans="1:13" ht="15.75">
      <c r="A92" s="15" t="s">
        <v>124</v>
      </c>
      <c r="B92" s="14"/>
      <c r="C92" s="14"/>
      <c r="D92" s="14"/>
      <c r="E92" s="14"/>
      <c r="F92" s="14"/>
      <c r="G92" s="14"/>
      <c r="H92" s="14"/>
      <c r="I92" s="14"/>
      <c r="J92" s="14"/>
      <c r="K92" s="1"/>
      <c r="L92" s="12"/>
      <c r="M92" s="1"/>
    </row>
    <row r="93" spans="1:13" ht="15.75">
      <c r="A93" s="15" t="s">
        <v>288</v>
      </c>
      <c r="B93" s="14"/>
      <c r="C93" s="14"/>
      <c r="D93" s="14"/>
      <c r="E93" s="14"/>
      <c r="F93" s="14"/>
      <c r="G93" s="14"/>
      <c r="H93" s="14"/>
      <c r="I93" s="14"/>
      <c r="J93" s="14"/>
      <c r="K93" s="1"/>
      <c r="L93" s="12"/>
      <c r="M93" s="1"/>
    </row>
    <row r="94" spans="1:13" ht="15.75">
      <c r="A94" s="15" t="s">
        <v>64</v>
      </c>
      <c r="B94" s="14"/>
      <c r="C94" s="14"/>
      <c r="D94" s="14"/>
      <c r="E94" s="14"/>
      <c r="F94" s="14"/>
      <c r="G94" s="14"/>
      <c r="H94" s="14"/>
      <c r="I94" s="14"/>
      <c r="J94" s="14"/>
      <c r="K94" s="1"/>
      <c r="L94" s="12"/>
      <c r="M94" s="1"/>
    </row>
    <row r="95" spans="1:13" ht="15.75">
      <c r="A95" s="1"/>
      <c r="B95" s="17"/>
      <c r="C95" s="17"/>
      <c r="D95" s="17"/>
      <c r="E95" s="14"/>
      <c r="F95" s="14"/>
      <c r="G95" s="14"/>
      <c r="H95" s="14"/>
      <c r="I95" s="14"/>
      <c r="J95" s="14"/>
      <c r="K95" s="1"/>
      <c r="L95" s="12"/>
      <c r="M95" s="1"/>
    </row>
    <row r="96" spans="1:13" ht="15.75">
      <c r="A96" s="96" t="s">
        <v>278</v>
      </c>
      <c r="B96" s="14"/>
      <c r="C96" s="14"/>
      <c r="D96" s="14"/>
      <c r="E96" s="14"/>
      <c r="F96" s="14"/>
      <c r="G96" s="14"/>
      <c r="H96" s="14"/>
      <c r="I96" s="14"/>
      <c r="J96" s="14"/>
      <c r="K96" s="1"/>
      <c r="L96" s="12"/>
      <c r="M96" s="1"/>
    </row>
    <row r="97" spans="1:13" ht="15.75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"/>
      <c r="L97" s="12"/>
      <c r="M97" s="1"/>
    </row>
    <row r="98" spans="1:13" ht="15.75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"/>
      <c r="L98" s="12"/>
      <c r="M98" s="1"/>
    </row>
    <row r="99" spans="1:13" ht="15.75">
      <c r="A99" s="1"/>
      <c r="B99" s="15"/>
      <c r="C99" s="15"/>
      <c r="D99" s="15"/>
      <c r="E99" s="15"/>
      <c r="F99" s="15"/>
      <c r="G99" s="15"/>
      <c r="H99" s="15"/>
      <c r="I99" s="15"/>
      <c r="J99" s="15"/>
      <c r="K99" s="1"/>
      <c r="L99" s="12"/>
      <c r="M99" s="1"/>
    </row>
    <row r="100" spans="1:13" ht="15.75">
      <c r="A100" s="1"/>
      <c r="B100" s="15"/>
      <c r="C100" s="15"/>
      <c r="D100" s="15"/>
      <c r="E100" s="15"/>
      <c r="F100" s="15"/>
      <c r="G100" s="15"/>
      <c r="H100" s="15"/>
      <c r="I100" s="15"/>
      <c r="J100" s="15"/>
      <c r="K100" s="1"/>
      <c r="L100" s="12"/>
      <c r="M100" s="1"/>
    </row>
    <row r="101" spans="1:13" ht="15.75">
      <c r="A101" s="1"/>
      <c r="B101" s="15"/>
      <c r="C101" s="15"/>
      <c r="D101" s="15"/>
      <c r="E101" s="15"/>
      <c r="F101" s="15"/>
      <c r="G101" s="15"/>
      <c r="H101" s="15"/>
      <c r="I101" s="15"/>
      <c r="J101" s="15"/>
      <c r="K101" s="1"/>
      <c r="L101" s="12"/>
      <c r="M101" s="1"/>
    </row>
    <row r="102" spans="1:13" ht="15.75">
      <c r="A102" s="2"/>
      <c r="B102" s="23"/>
      <c r="C102" s="23"/>
      <c r="D102" s="23"/>
      <c r="E102" s="23"/>
      <c r="F102" s="23"/>
      <c r="G102" s="23"/>
      <c r="H102" s="23"/>
      <c r="I102" s="23"/>
      <c r="J102" s="23"/>
      <c r="K102" s="2"/>
      <c r="L102" s="3"/>
      <c r="M102" s="2"/>
    </row>
    <row r="103" spans="1:13" ht="15.75">
      <c r="A103" s="2"/>
      <c r="B103" s="23"/>
      <c r="C103" s="23"/>
      <c r="D103" s="23"/>
      <c r="E103" s="23"/>
      <c r="F103" s="23"/>
      <c r="G103" s="23"/>
      <c r="H103" s="23"/>
      <c r="I103" s="23"/>
      <c r="J103" s="23"/>
      <c r="K103" s="2"/>
      <c r="L103" s="3"/>
      <c r="M103" s="2"/>
    </row>
    <row r="104" spans="1:13" ht="15.75">
      <c r="A104" s="2"/>
      <c r="B104" s="23"/>
      <c r="C104" s="23"/>
      <c r="D104" s="23"/>
      <c r="E104" s="23"/>
      <c r="F104" s="23"/>
      <c r="G104" s="23"/>
      <c r="H104" s="23"/>
      <c r="I104" s="23"/>
      <c r="J104" s="23"/>
      <c r="K104" s="2"/>
      <c r="L104" s="3"/>
      <c r="M104" s="2"/>
    </row>
    <row r="105" spans="1:13" ht="15.75">
      <c r="A105" s="2"/>
      <c r="B105" s="23"/>
      <c r="C105" s="23"/>
      <c r="D105" s="23"/>
      <c r="E105" s="23"/>
      <c r="F105" s="23"/>
      <c r="G105" s="23"/>
      <c r="H105" s="23"/>
      <c r="I105" s="23"/>
      <c r="J105" s="23"/>
      <c r="K105" s="2"/>
      <c r="L105" s="3"/>
      <c r="M105" s="2"/>
    </row>
  </sheetData>
  <sheetProtection/>
  <hyperlinks>
    <hyperlink ref="A96" r:id="rId1" display="SOURCE: New York State Board of Elections; www.elections.ny.gov."/>
  </hyperlinks>
  <printOptions/>
  <pageMargins left="0.7" right="0.7" top="0.75" bottom="0.75" header="0.3" footer="0.3"/>
  <pageSetup fitToHeight="2" fitToWidth="1" horizontalDpi="600" verticalDpi="600" orientation="landscape" scale="57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10" width="15.77734375" style="0" customWidth="1"/>
    <col min="11" max="11" width="25.77734375" style="0" customWidth="1"/>
  </cols>
  <sheetData>
    <row r="1" spans="1:14" ht="20.25">
      <c r="A1" s="57" t="s">
        <v>0</v>
      </c>
      <c r="B1" s="32"/>
      <c r="C1" s="32"/>
      <c r="D1" s="32"/>
      <c r="E1" s="32"/>
      <c r="F1" s="32"/>
      <c r="G1" s="32"/>
      <c r="H1" s="32"/>
      <c r="I1" s="30"/>
      <c r="J1" s="31"/>
      <c r="K1" s="29"/>
      <c r="L1" s="29"/>
      <c r="M1" s="29"/>
      <c r="N1" s="29"/>
    </row>
    <row r="2" spans="1:14" ht="20.25">
      <c r="A2" s="58" t="s">
        <v>680</v>
      </c>
      <c r="B2" s="32"/>
      <c r="C2" s="32"/>
      <c r="D2" s="32"/>
      <c r="E2" s="32"/>
      <c r="F2" s="32"/>
      <c r="G2" s="32"/>
      <c r="H2" s="32"/>
      <c r="I2" s="29"/>
      <c r="J2" s="29"/>
      <c r="K2" s="29"/>
      <c r="L2" s="29"/>
      <c r="M2" s="29"/>
      <c r="N2" s="29"/>
    </row>
    <row r="3" spans="1:14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9.25">
      <c r="A4" s="33" t="s">
        <v>136</v>
      </c>
      <c r="B4" s="34" t="s">
        <v>45</v>
      </c>
      <c r="C4" s="34" t="s">
        <v>1</v>
      </c>
      <c r="D4" s="34" t="s">
        <v>126</v>
      </c>
      <c r="E4" s="34" t="s">
        <v>48</v>
      </c>
      <c r="F4" s="36" t="s">
        <v>134</v>
      </c>
      <c r="G4" s="36" t="s">
        <v>352</v>
      </c>
      <c r="H4" s="36" t="s">
        <v>148</v>
      </c>
      <c r="I4" s="34" t="s">
        <v>137</v>
      </c>
      <c r="J4" s="37" t="s">
        <v>235</v>
      </c>
      <c r="K4" s="34" t="s">
        <v>2</v>
      </c>
      <c r="L4" s="29"/>
      <c r="M4" s="29"/>
      <c r="N4" s="29"/>
    </row>
    <row r="5" spans="1:14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.75">
      <c r="A6" s="38" t="s">
        <v>3</v>
      </c>
      <c r="B6" s="39" t="s">
        <v>194</v>
      </c>
      <c r="C6" s="39" t="s">
        <v>240</v>
      </c>
      <c r="D6" s="39" t="s">
        <v>194</v>
      </c>
      <c r="E6" s="39" t="s">
        <v>240</v>
      </c>
      <c r="F6" s="39" t="s">
        <v>194</v>
      </c>
      <c r="G6" s="39"/>
      <c r="H6" s="39"/>
      <c r="I6" s="40"/>
      <c r="J6" s="41">
        <v>5968</v>
      </c>
      <c r="K6" s="42" t="s">
        <v>241</v>
      </c>
      <c r="L6" s="43">
        <f>SUM(B6:J7)</f>
        <v>202007</v>
      </c>
      <c r="M6" s="29"/>
      <c r="N6" s="29"/>
    </row>
    <row r="7" spans="1:14" ht="15.75">
      <c r="A7" s="29"/>
      <c r="B7" s="43">
        <v>85051</v>
      </c>
      <c r="C7" s="43">
        <v>78300</v>
      </c>
      <c r="D7" s="43">
        <v>7370</v>
      </c>
      <c r="E7" s="43">
        <v>19423</v>
      </c>
      <c r="F7" s="43">
        <v>5895</v>
      </c>
      <c r="G7" s="43"/>
      <c r="H7" s="43"/>
      <c r="I7" s="43"/>
      <c r="J7" s="43"/>
      <c r="K7" s="38"/>
      <c r="L7" s="43"/>
      <c r="M7" s="29"/>
      <c r="N7" s="29"/>
    </row>
    <row r="8" spans="1:14" ht="15.75">
      <c r="A8" s="29"/>
      <c r="B8" s="43"/>
      <c r="C8" s="43"/>
      <c r="D8" s="43"/>
      <c r="E8" s="43"/>
      <c r="F8" s="43"/>
      <c r="G8" s="43"/>
      <c r="H8" s="43"/>
      <c r="I8" s="43"/>
      <c r="J8" s="43"/>
      <c r="K8" s="29"/>
      <c r="L8" s="45"/>
      <c r="M8" s="29"/>
      <c r="N8" s="29"/>
    </row>
    <row r="9" spans="1:14" ht="15.75">
      <c r="A9" s="59" t="s">
        <v>4</v>
      </c>
      <c r="B9" s="60" t="s">
        <v>196</v>
      </c>
      <c r="C9" s="60" t="s">
        <v>295</v>
      </c>
      <c r="D9" s="60" t="s">
        <v>196</v>
      </c>
      <c r="E9" s="61" t="s">
        <v>295</v>
      </c>
      <c r="F9" s="61" t="s">
        <v>196</v>
      </c>
      <c r="G9" s="61"/>
      <c r="H9" s="61"/>
      <c r="I9" s="60" t="s">
        <v>245</v>
      </c>
      <c r="J9" s="62">
        <v>7227</v>
      </c>
      <c r="K9" s="63" t="s">
        <v>198</v>
      </c>
      <c r="L9" s="43">
        <f>SUM(B9:J10)</f>
        <v>175294</v>
      </c>
      <c r="M9" s="29"/>
      <c r="N9" s="29"/>
    </row>
    <row r="10" spans="1:14" ht="15.75">
      <c r="A10" s="64"/>
      <c r="B10" s="61">
        <v>84211</v>
      </c>
      <c r="C10" s="61">
        <v>58590</v>
      </c>
      <c r="D10" s="61">
        <v>6353</v>
      </c>
      <c r="E10" s="61">
        <v>13525</v>
      </c>
      <c r="F10" s="61">
        <v>4130</v>
      </c>
      <c r="G10" s="61"/>
      <c r="H10" s="61"/>
      <c r="I10" s="65">
        <v>1258</v>
      </c>
      <c r="J10" s="62"/>
      <c r="K10" s="64"/>
      <c r="L10" s="43"/>
      <c r="M10" s="29"/>
      <c r="N10" s="29"/>
    </row>
    <row r="11" spans="1:14" ht="15.75">
      <c r="A11" s="29"/>
      <c r="B11" s="43"/>
      <c r="C11" s="43"/>
      <c r="D11" s="43"/>
      <c r="E11" s="43"/>
      <c r="F11" s="43"/>
      <c r="G11" s="43"/>
      <c r="H11" s="43"/>
      <c r="I11" s="43"/>
      <c r="J11" s="43"/>
      <c r="K11" s="29"/>
      <c r="L11" s="43"/>
      <c r="M11" s="29"/>
      <c r="N11" s="29"/>
    </row>
    <row r="12" spans="1:14" ht="15.75">
      <c r="A12" s="38" t="s">
        <v>5</v>
      </c>
      <c r="B12" s="46" t="s">
        <v>296</v>
      </c>
      <c r="C12" s="46" t="s">
        <v>297</v>
      </c>
      <c r="D12" s="46" t="s">
        <v>297</v>
      </c>
      <c r="E12" s="46" t="s">
        <v>40</v>
      </c>
      <c r="F12" s="46"/>
      <c r="G12" s="46"/>
      <c r="H12" s="46"/>
      <c r="I12" s="44" t="s">
        <v>142</v>
      </c>
      <c r="J12" s="43">
        <v>8925</v>
      </c>
      <c r="K12" s="42" t="s">
        <v>6</v>
      </c>
      <c r="L12" s="43">
        <f>SUM(B12:J13)</f>
        <v>191945</v>
      </c>
      <c r="M12" s="29"/>
      <c r="N12" s="29"/>
    </row>
    <row r="13" spans="1:14" ht="15.75">
      <c r="A13" s="29"/>
      <c r="B13" s="44">
        <v>51346</v>
      </c>
      <c r="C13" s="44">
        <v>109039</v>
      </c>
      <c r="D13" s="44">
        <v>7443</v>
      </c>
      <c r="E13" s="44">
        <v>15192</v>
      </c>
      <c r="F13" s="44"/>
      <c r="G13" s="44"/>
      <c r="H13" s="44"/>
      <c r="I13" s="44">
        <v>0</v>
      </c>
      <c r="J13" s="43"/>
      <c r="K13" s="29"/>
      <c r="L13" s="43"/>
      <c r="M13" s="29"/>
      <c r="N13" s="29"/>
    </row>
    <row r="14" spans="1:14" ht="15.75">
      <c r="A14" s="29"/>
      <c r="B14" s="43"/>
      <c r="C14" s="43"/>
      <c r="D14" s="43"/>
      <c r="E14" s="43"/>
      <c r="F14" s="43"/>
      <c r="G14" s="43"/>
      <c r="H14" s="43"/>
      <c r="I14" s="43"/>
      <c r="J14" s="43"/>
      <c r="K14" s="29"/>
      <c r="L14" s="43"/>
      <c r="M14" s="29"/>
      <c r="N14" s="29"/>
    </row>
    <row r="15" spans="1:14" ht="15.75">
      <c r="A15" s="66" t="s">
        <v>7</v>
      </c>
      <c r="B15" s="60" t="s">
        <v>246</v>
      </c>
      <c r="C15" s="60" t="s">
        <v>247</v>
      </c>
      <c r="D15" s="60" t="s">
        <v>247</v>
      </c>
      <c r="E15" s="60" t="s">
        <v>247</v>
      </c>
      <c r="F15" s="60" t="s">
        <v>248</v>
      </c>
      <c r="G15" s="60"/>
      <c r="H15" s="60"/>
      <c r="I15" s="61"/>
      <c r="J15" s="62">
        <v>5581</v>
      </c>
      <c r="K15" s="63" t="s">
        <v>251</v>
      </c>
      <c r="L15" s="43">
        <f>SUM(B15:J16)</f>
        <v>181782</v>
      </c>
      <c r="M15" s="29"/>
      <c r="N15" s="29"/>
    </row>
    <row r="16" spans="1:14" ht="15.75">
      <c r="A16" s="64"/>
      <c r="B16" s="61">
        <v>89743</v>
      </c>
      <c r="C16" s="61">
        <v>69323</v>
      </c>
      <c r="D16" s="61">
        <v>2940</v>
      </c>
      <c r="E16" s="61">
        <v>9455</v>
      </c>
      <c r="F16" s="61">
        <v>4740</v>
      </c>
      <c r="G16" s="61"/>
      <c r="H16" s="61"/>
      <c r="I16" s="61"/>
      <c r="J16" s="62"/>
      <c r="K16" s="64"/>
      <c r="L16" s="43"/>
      <c r="M16" s="29"/>
      <c r="N16" s="29"/>
    </row>
    <row r="17" spans="1:14" ht="15.75">
      <c r="A17" s="29"/>
      <c r="B17" s="43"/>
      <c r="C17" s="43"/>
      <c r="D17" s="43"/>
      <c r="E17" s="43"/>
      <c r="F17" s="43"/>
      <c r="G17" s="43"/>
      <c r="H17" s="43"/>
      <c r="I17" s="43"/>
      <c r="J17" s="43"/>
      <c r="K17" s="29"/>
      <c r="L17" s="43"/>
      <c r="M17" s="29"/>
      <c r="N17" s="29"/>
    </row>
    <row r="18" spans="1:14" ht="15.75">
      <c r="A18" s="38" t="s">
        <v>8</v>
      </c>
      <c r="B18" s="46" t="s">
        <v>298</v>
      </c>
      <c r="C18" s="46" t="s">
        <v>299</v>
      </c>
      <c r="D18" s="46" t="s">
        <v>300</v>
      </c>
      <c r="E18" s="46" t="s">
        <v>299</v>
      </c>
      <c r="F18" s="46" t="s">
        <v>300</v>
      </c>
      <c r="G18" s="46"/>
      <c r="H18" s="46"/>
      <c r="I18" s="44" t="s">
        <v>301</v>
      </c>
      <c r="J18" s="43">
        <v>7909</v>
      </c>
      <c r="K18" s="42" t="s">
        <v>302</v>
      </c>
      <c r="L18" s="43">
        <f>SUM(B18:J19)</f>
        <v>122439</v>
      </c>
      <c r="M18" s="29"/>
      <c r="N18" s="29"/>
    </row>
    <row r="19" spans="1:14" ht="15.75">
      <c r="A19" s="29"/>
      <c r="B19" s="44">
        <v>66564</v>
      </c>
      <c r="C19" s="44">
        <v>36861</v>
      </c>
      <c r="D19" s="44">
        <v>2352</v>
      </c>
      <c r="E19" s="44">
        <v>4632</v>
      </c>
      <c r="F19" s="44">
        <v>3323</v>
      </c>
      <c r="G19" s="44"/>
      <c r="H19" s="44"/>
      <c r="I19" s="44">
        <v>798</v>
      </c>
      <c r="J19" s="43"/>
      <c r="K19" s="29"/>
      <c r="L19" s="43"/>
      <c r="M19" s="29"/>
      <c r="N19" s="29"/>
    </row>
    <row r="20" spans="1:14" ht="15.75">
      <c r="A20" s="29"/>
      <c r="B20" s="43"/>
      <c r="C20" s="43"/>
      <c r="D20" s="43"/>
      <c r="E20" s="43"/>
      <c r="F20" s="43"/>
      <c r="G20" s="43"/>
      <c r="H20" s="43"/>
      <c r="I20" s="43"/>
      <c r="J20" s="43"/>
      <c r="K20" s="29"/>
      <c r="L20" s="43"/>
      <c r="M20" s="29"/>
      <c r="N20" s="29"/>
    </row>
    <row r="21" spans="1:14" ht="15.75">
      <c r="A21" s="66" t="s">
        <v>9</v>
      </c>
      <c r="B21" s="60" t="s">
        <v>41</v>
      </c>
      <c r="C21" s="61" t="s">
        <v>303</v>
      </c>
      <c r="D21" s="61"/>
      <c r="E21" s="61" t="s">
        <v>303</v>
      </c>
      <c r="F21" s="61"/>
      <c r="G21" s="61"/>
      <c r="H21" s="61"/>
      <c r="I21" s="60"/>
      <c r="J21" s="62">
        <v>14651</v>
      </c>
      <c r="K21" s="63" t="s">
        <v>42</v>
      </c>
      <c r="L21" s="43">
        <f>SUM(B21:J22)</f>
        <v>111573</v>
      </c>
      <c r="M21" s="29"/>
      <c r="N21" s="29"/>
    </row>
    <row r="22" spans="1:14" ht="15.75">
      <c r="A22" s="64"/>
      <c r="B22" s="61">
        <v>85096</v>
      </c>
      <c r="C22" s="61">
        <v>10057</v>
      </c>
      <c r="D22" s="61"/>
      <c r="E22" s="61">
        <v>1769</v>
      </c>
      <c r="F22" s="61"/>
      <c r="G22" s="61"/>
      <c r="H22" s="61"/>
      <c r="I22" s="61"/>
      <c r="J22" s="62"/>
      <c r="K22" s="64"/>
      <c r="L22" s="43"/>
      <c r="M22" s="29"/>
      <c r="N22" s="29"/>
    </row>
    <row r="23" spans="1:14" ht="15.75">
      <c r="A23" s="29"/>
      <c r="B23" s="43"/>
      <c r="C23" s="43"/>
      <c r="D23" s="43"/>
      <c r="E23" s="43"/>
      <c r="F23" s="43"/>
      <c r="G23" s="43"/>
      <c r="H23" s="43"/>
      <c r="I23" s="43"/>
      <c r="J23" s="43"/>
      <c r="K23" s="29"/>
      <c r="L23" s="43"/>
      <c r="M23" s="29"/>
      <c r="N23" s="29"/>
    </row>
    <row r="24" spans="1:14" ht="15.75">
      <c r="A24" s="38" t="s">
        <v>10</v>
      </c>
      <c r="B24" s="46" t="s">
        <v>43</v>
      </c>
      <c r="C24" s="44" t="s">
        <v>304</v>
      </c>
      <c r="D24" s="44"/>
      <c r="E24" s="44" t="s">
        <v>304</v>
      </c>
      <c r="F24" s="44" t="s">
        <v>43</v>
      </c>
      <c r="G24" s="44"/>
      <c r="H24" s="44" t="s">
        <v>291</v>
      </c>
      <c r="I24" s="44"/>
      <c r="J24" s="43">
        <v>9541</v>
      </c>
      <c r="K24" s="42" t="s">
        <v>44</v>
      </c>
      <c r="L24" s="43">
        <f>SUM(B24:J25)</f>
        <v>97971</v>
      </c>
      <c r="M24" s="29"/>
      <c r="N24" s="29"/>
    </row>
    <row r="25" spans="1:14" ht="15.75">
      <c r="A25" s="29"/>
      <c r="B25" s="44">
        <v>66223</v>
      </c>
      <c r="C25" s="44">
        <v>13751</v>
      </c>
      <c r="D25" s="44"/>
      <c r="E25" s="44">
        <v>2394</v>
      </c>
      <c r="F25" s="44">
        <v>5024</v>
      </c>
      <c r="G25" s="44"/>
      <c r="H25" s="44">
        <v>1038</v>
      </c>
      <c r="I25" s="43"/>
      <c r="J25" s="43"/>
      <c r="K25" s="29"/>
      <c r="L25" s="43"/>
      <c r="M25" s="29"/>
      <c r="N25" s="29"/>
    </row>
    <row r="26" spans="1:14" ht="15.75">
      <c r="A26" s="29"/>
      <c r="B26" s="43"/>
      <c r="C26" s="43"/>
      <c r="D26" s="43"/>
      <c r="E26" s="43"/>
      <c r="F26" s="43"/>
      <c r="G26" s="43"/>
      <c r="H26" s="43"/>
      <c r="I26" s="43"/>
      <c r="J26" s="43"/>
      <c r="K26" s="29"/>
      <c r="L26" s="43"/>
      <c r="M26" s="29"/>
      <c r="N26" s="29"/>
    </row>
    <row r="27" spans="1:14" ht="15.75">
      <c r="A27" s="66" t="s">
        <v>11</v>
      </c>
      <c r="B27" s="60" t="s">
        <v>305</v>
      </c>
      <c r="C27" s="61" t="s">
        <v>306</v>
      </c>
      <c r="D27" s="61"/>
      <c r="E27" s="61" t="s">
        <v>306</v>
      </c>
      <c r="F27" s="60" t="s">
        <v>56</v>
      </c>
      <c r="G27" s="60"/>
      <c r="H27" s="60"/>
      <c r="I27" s="61"/>
      <c r="J27" s="62">
        <v>12291</v>
      </c>
      <c r="K27" s="63" t="s">
        <v>12</v>
      </c>
      <c r="L27" s="43">
        <f>SUM(B27:J28)</f>
        <v>143126</v>
      </c>
      <c r="M27" s="29"/>
      <c r="N27" s="29"/>
    </row>
    <row r="28" spans="1:14" ht="15.75">
      <c r="A28" s="64"/>
      <c r="B28" s="61">
        <v>88758</v>
      </c>
      <c r="C28" s="61">
        <v>29514</v>
      </c>
      <c r="D28" s="61"/>
      <c r="E28" s="62">
        <v>2482</v>
      </c>
      <c r="F28" s="62">
        <v>10081</v>
      </c>
      <c r="G28" s="62"/>
      <c r="H28" s="62"/>
      <c r="I28" s="61"/>
      <c r="J28" s="62"/>
      <c r="K28" s="64"/>
      <c r="L28" s="43"/>
      <c r="M28" s="29"/>
      <c r="N28" s="29"/>
    </row>
    <row r="29" spans="1:14" ht="15.75">
      <c r="A29" s="29"/>
      <c r="B29" s="43"/>
      <c r="C29" s="43"/>
      <c r="D29" s="43"/>
      <c r="E29" s="43"/>
      <c r="F29" s="43"/>
      <c r="G29" s="43"/>
      <c r="H29" s="43"/>
      <c r="I29" s="43"/>
      <c r="J29" s="43"/>
      <c r="K29" s="29"/>
      <c r="L29" s="43"/>
      <c r="M29" s="29"/>
      <c r="N29" s="29"/>
    </row>
    <row r="30" spans="1:14" ht="15.75">
      <c r="A30" s="38" t="s">
        <v>13</v>
      </c>
      <c r="B30" s="46" t="s">
        <v>307</v>
      </c>
      <c r="C30" s="44" t="s">
        <v>308</v>
      </c>
      <c r="D30" s="46" t="s">
        <v>307</v>
      </c>
      <c r="E30" s="44" t="s">
        <v>308</v>
      </c>
      <c r="F30" s="44" t="s">
        <v>307</v>
      </c>
      <c r="G30" s="44"/>
      <c r="H30" s="44"/>
      <c r="I30" s="44"/>
      <c r="J30" s="43">
        <v>7473</v>
      </c>
      <c r="K30" s="42" t="s">
        <v>309</v>
      </c>
      <c r="L30" s="43">
        <f>SUM(B30:J31)</f>
        <v>117613</v>
      </c>
      <c r="M30" s="29"/>
      <c r="N30" s="29"/>
    </row>
    <row r="31" spans="1:14" ht="15.75">
      <c r="A31" s="29"/>
      <c r="B31" s="44">
        <v>60879</v>
      </c>
      <c r="C31" s="44">
        <v>37750</v>
      </c>
      <c r="D31" s="44">
        <v>2800</v>
      </c>
      <c r="E31" s="44">
        <v>5379</v>
      </c>
      <c r="F31" s="44">
        <v>3332</v>
      </c>
      <c r="G31" s="44"/>
      <c r="H31" s="44"/>
      <c r="I31" s="44"/>
      <c r="J31" s="43"/>
      <c r="K31" s="29"/>
      <c r="L31" s="43"/>
      <c r="M31" s="29"/>
      <c r="N31" s="29"/>
    </row>
    <row r="32" spans="1:14" ht="15.75">
      <c r="A32" s="29"/>
      <c r="B32" s="44"/>
      <c r="C32" s="44"/>
      <c r="D32" s="44"/>
      <c r="E32" s="44"/>
      <c r="F32" s="44"/>
      <c r="G32" s="44"/>
      <c r="H32" s="44"/>
      <c r="I32" s="44"/>
      <c r="J32" s="43"/>
      <c r="K32" s="29"/>
      <c r="L32" s="43"/>
      <c r="M32" s="29"/>
      <c r="N32" s="29"/>
    </row>
    <row r="33" spans="1:14" ht="17.25">
      <c r="A33" s="38" t="s">
        <v>661</v>
      </c>
      <c r="B33" s="44" t="s">
        <v>662</v>
      </c>
      <c r="C33" s="44" t="s">
        <v>308</v>
      </c>
      <c r="D33" s="44" t="s">
        <v>662</v>
      </c>
      <c r="E33" s="44" t="s">
        <v>308</v>
      </c>
      <c r="F33" s="44" t="s">
        <v>662</v>
      </c>
      <c r="G33" s="44"/>
      <c r="H33" s="44"/>
      <c r="I33" s="44" t="s">
        <v>663</v>
      </c>
      <c r="J33" s="43">
        <f>971+85</f>
        <v>1056</v>
      </c>
      <c r="K33" s="48" t="s">
        <v>664</v>
      </c>
      <c r="L33" s="43">
        <f>SUM(B33:J34)</f>
        <v>72197</v>
      </c>
      <c r="M33" s="29"/>
      <c r="N33" s="29"/>
    </row>
    <row r="34" spans="1:14" ht="15.75">
      <c r="A34" s="29"/>
      <c r="B34" s="44">
        <v>31285</v>
      </c>
      <c r="C34" s="44">
        <v>32526</v>
      </c>
      <c r="D34" s="44">
        <v>946</v>
      </c>
      <c r="E34" s="44">
        <v>4816</v>
      </c>
      <c r="F34" s="44">
        <v>1425</v>
      </c>
      <c r="G34" s="44"/>
      <c r="H34" s="44"/>
      <c r="I34" s="44">
        <v>143</v>
      </c>
      <c r="J34" s="43"/>
      <c r="K34" s="29"/>
      <c r="L34" s="43"/>
      <c r="M34" s="29"/>
      <c r="N34" s="29"/>
    </row>
    <row r="35" spans="1:14" ht="15.75">
      <c r="A35" s="29"/>
      <c r="B35" s="43"/>
      <c r="C35" s="43"/>
      <c r="D35" s="43"/>
      <c r="E35" s="43"/>
      <c r="F35" s="43"/>
      <c r="G35" s="43"/>
      <c r="H35" s="43"/>
      <c r="I35" s="43"/>
      <c r="J35" s="43"/>
      <c r="K35" s="29"/>
      <c r="L35" s="43"/>
      <c r="M35" s="29"/>
      <c r="N35" s="29"/>
    </row>
    <row r="36" spans="1:14" ht="15.75">
      <c r="A36" s="66" t="s">
        <v>14</v>
      </c>
      <c r="B36" s="60" t="s">
        <v>310</v>
      </c>
      <c r="C36" s="60" t="s">
        <v>311</v>
      </c>
      <c r="D36" s="60"/>
      <c r="E36" s="60" t="s">
        <v>152</v>
      </c>
      <c r="F36" s="60"/>
      <c r="G36" s="60"/>
      <c r="H36" s="60"/>
      <c r="I36" s="61"/>
      <c r="J36" s="62">
        <v>15115</v>
      </c>
      <c r="K36" s="63" t="s">
        <v>312</v>
      </c>
      <c r="L36" s="43">
        <f>SUM(B36:J37)</f>
        <v>119872</v>
      </c>
      <c r="M36" s="29"/>
      <c r="N36" s="29"/>
    </row>
    <row r="37" spans="1:14" ht="15.75">
      <c r="A37" s="64"/>
      <c r="B37" s="61">
        <v>95485</v>
      </c>
      <c r="C37" s="62">
        <v>7419</v>
      </c>
      <c r="D37" s="62"/>
      <c r="E37" s="62">
        <v>1853</v>
      </c>
      <c r="F37" s="62"/>
      <c r="G37" s="62"/>
      <c r="H37" s="62"/>
      <c r="I37" s="62"/>
      <c r="J37" s="62"/>
      <c r="K37" s="64"/>
      <c r="L37" s="43"/>
      <c r="M37" s="29"/>
      <c r="N37" s="29"/>
    </row>
    <row r="38" spans="1:14" ht="15.75">
      <c r="A38" s="29"/>
      <c r="B38" s="43"/>
      <c r="C38" s="43"/>
      <c r="D38" s="43"/>
      <c r="E38" s="43"/>
      <c r="F38" s="43"/>
      <c r="G38" s="43"/>
      <c r="H38" s="43"/>
      <c r="I38" s="43"/>
      <c r="J38" s="43"/>
      <c r="K38" s="29"/>
      <c r="L38" s="43"/>
      <c r="M38" s="29"/>
      <c r="N38" s="29"/>
    </row>
    <row r="39" spans="1:14" ht="15.75">
      <c r="A39" s="32" t="s">
        <v>15</v>
      </c>
      <c r="B39" s="46" t="s">
        <v>46</v>
      </c>
      <c r="C39" s="46" t="s">
        <v>313</v>
      </c>
      <c r="D39" s="46"/>
      <c r="E39" s="46" t="s">
        <v>313</v>
      </c>
      <c r="F39" s="46" t="s">
        <v>46</v>
      </c>
      <c r="G39" s="46"/>
      <c r="H39" s="46"/>
      <c r="I39" s="46"/>
      <c r="J39" s="43">
        <v>9759</v>
      </c>
      <c r="K39" s="42" t="s">
        <v>49</v>
      </c>
      <c r="L39" s="43">
        <f>SUM(B39:J40)</f>
        <v>124914</v>
      </c>
      <c r="M39" s="29"/>
      <c r="N39" s="29"/>
    </row>
    <row r="40" spans="1:14" ht="15.75">
      <c r="A40" s="29"/>
      <c r="B40" s="44">
        <v>89973</v>
      </c>
      <c r="C40" s="43">
        <v>9119</v>
      </c>
      <c r="D40" s="43"/>
      <c r="E40" s="44">
        <v>1739</v>
      </c>
      <c r="F40" s="44">
        <v>14324</v>
      </c>
      <c r="G40" s="44"/>
      <c r="H40" s="44"/>
      <c r="I40" s="43"/>
      <c r="J40" s="43"/>
      <c r="K40" s="29"/>
      <c r="L40" s="43"/>
      <c r="M40" s="29"/>
      <c r="N40" s="29"/>
    </row>
    <row r="41" spans="1:14" ht="15.75">
      <c r="A41" s="29"/>
      <c r="B41" s="43"/>
      <c r="C41" s="43"/>
      <c r="D41" s="43"/>
      <c r="E41" s="43"/>
      <c r="F41" s="43"/>
      <c r="G41" s="43"/>
      <c r="H41" s="43"/>
      <c r="I41" s="43"/>
      <c r="J41" s="43"/>
      <c r="K41" s="29"/>
      <c r="L41" s="43"/>
      <c r="M41" s="29"/>
      <c r="N41" s="29"/>
    </row>
    <row r="42" spans="1:14" ht="15.75">
      <c r="A42" s="66" t="s">
        <v>16</v>
      </c>
      <c r="B42" s="60" t="s">
        <v>314</v>
      </c>
      <c r="C42" s="60" t="s">
        <v>315</v>
      </c>
      <c r="D42" s="60"/>
      <c r="E42" s="60"/>
      <c r="F42" s="60" t="s">
        <v>57</v>
      </c>
      <c r="G42" s="60"/>
      <c r="H42" s="60"/>
      <c r="I42" s="61"/>
      <c r="J42" s="62">
        <v>13647</v>
      </c>
      <c r="K42" s="63" t="s">
        <v>17</v>
      </c>
      <c r="L42" s="43">
        <f>SUM(B42:J43)</f>
        <v>86753</v>
      </c>
      <c r="M42" s="29"/>
      <c r="N42" s="29"/>
    </row>
    <row r="43" spans="1:14" ht="15.75">
      <c r="A43" s="64"/>
      <c r="B43" s="61">
        <v>60586</v>
      </c>
      <c r="C43" s="62">
        <v>4482</v>
      </c>
      <c r="D43" s="62"/>
      <c r="E43" s="62"/>
      <c r="F43" s="62">
        <v>8038</v>
      </c>
      <c r="G43" s="62"/>
      <c r="H43" s="62"/>
      <c r="I43" s="62"/>
      <c r="J43" s="62"/>
      <c r="K43" s="64"/>
      <c r="L43" s="43"/>
      <c r="M43" s="29"/>
      <c r="N43" s="29"/>
    </row>
    <row r="44" spans="1:14" ht="15.75">
      <c r="A44" s="29"/>
      <c r="B44" s="43"/>
      <c r="C44" s="43"/>
      <c r="D44" s="43"/>
      <c r="E44" s="43"/>
      <c r="F44" s="43"/>
      <c r="G44" s="43"/>
      <c r="H44" s="43"/>
      <c r="I44" s="43"/>
      <c r="J44" s="43"/>
      <c r="K44" s="29"/>
      <c r="L44" s="43"/>
      <c r="M44" s="29"/>
      <c r="N44" s="29"/>
    </row>
    <row r="45" spans="1:14" ht="15.75">
      <c r="A45" s="32" t="s">
        <v>18</v>
      </c>
      <c r="B45" s="46" t="s">
        <v>316</v>
      </c>
      <c r="C45" s="46" t="s">
        <v>206</v>
      </c>
      <c r="D45" s="46" t="s">
        <v>316</v>
      </c>
      <c r="E45" s="46" t="s">
        <v>206</v>
      </c>
      <c r="F45" s="46"/>
      <c r="G45" s="46" t="s">
        <v>359</v>
      </c>
      <c r="H45" s="46"/>
      <c r="I45" s="44"/>
      <c r="J45" s="43">
        <v>4700</v>
      </c>
      <c r="K45" s="42" t="s">
        <v>207</v>
      </c>
      <c r="L45" s="43">
        <f>SUM(B45:J46)</f>
        <v>131426</v>
      </c>
      <c r="M45" s="29"/>
      <c r="N45" s="29"/>
    </row>
    <row r="46" spans="1:14" ht="15.75">
      <c r="A46" s="29"/>
      <c r="B46" s="44">
        <v>56412</v>
      </c>
      <c r="C46" s="44">
        <v>55821</v>
      </c>
      <c r="D46" s="44">
        <v>4361</v>
      </c>
      <c r="E46" s="44">
        <v>9203</v>
      </c>
      <c r="F46" s="44"/>
      <c r="G46" s="44">
        <v>929</v>
      </c>
      <c r="H46" s="44"/>
      <c r="I46" s="44"/>
      <c r="J46" s="43"/>
      <c r="K46" s="29"/>
      <c r="L46" s="43"/>
      <c r="M46" s="29"/>
      <c r="N46" s="29"/>
    </row>
    <row r="47" spans="1:14" ht="15.75">
      <c r="A47" s="29"/>
      <c r="B47" s="43"/>
      <c r="C47" s="43"/>
      <c r="D47" s="43"/>
      <c r="E47" s="43"/>
      <c r="F47" s="43"/>
      <c r="G47" s="43"/>
      <c r="H47" s="43"/>
      <c r="I47" s="43"/>
      <c r="J47" s="43"/>
      <c r="K47" s="29"/>
      <c r="L47" s="43"/>
      <c r="M47" s="29"/>
      <c r="N47" s="29"/>
    </row>
    <row r="48" spans="1:14" ht="15.75">
      <c r="A48" s="67" t="s">
        <v>19</v>
      </c>
      <c r="B48" s="60" t="s">
        <v>317</v>
      </c>
      <c r="C48" s="60" t="s">
        <v>318</v>
      </c>
      <c r="D48" s="60" t="s">
        <v>319</v>
      </c>
      <c r="E48" s="61" t="s">
        <v>320</v>
      </c>
      <c r="F48" s="61" t="s">
        <v>58</v>
      </c>
      <c r="G48" s="61"/>
      <c r="H48" s="61"/>
      <c r="I48" s="60"/>
      <c r="J48" s="62">
        <v>7581</v>
      </c>
      <c r="K48" s="63" t="s">
        <v>20</v>
      </c>
      <c r="L48" s="43">
        <f>SUM(B48:J49)</f>
        <v>150481</v>
      </c>
      <c r="M48" s="29"/>
      <c r="N48" s="29"/>
    </row>
    <row r="49" spans="1:14" ht="15.75">
      <c r="A49" s="64"/>
      <c r="B49" s="61">
        <v>98953</v>
      </c>
      <c r="C49" s="61">
        <v>32065</v>
      </c>
      <c r="D49" s="61">
        <v>1617</v>
      </c>
      <c r="E49" s="61">
        <v>1891</v>
      </c>
      <c r="F49" s="61">
        <v>8374</v>
      </c>
      <c r="G49" s="61"/>
      <c r="H49" s="61"/>
      <c r="I49" s="61"/>
      <c r="J49" s="62"/>
      <c r="K49" s="64"/>
      <c r="L49" s="43"/>
      <c r="M49" s="29"/>
      <c r="N49" s="29"/>
    </row>
    <row r="50" spans="1:14" ht="15.75">
      <c r="A50" s="29"/>
      <c r="B50" s="43"/>
      <c r="C50" s="43"/>
      <c r="D50" s="43"/>
      <c r="E50" s="43"/>
      <c r="F50" s="43"/>
      <c r="G50" s="43"/>
      <c r="H50" s="43"/>
      <c r="I50" s="43"/>
      <c r="J50" s="43"/>
      <c r="K50" s="29"/>
      <c r="L50" s="43"/>
      <c r="M50" s="29"/>
      <c r="N50" s="29"/>
    </row>
    <row r="51" spans="1:14" ht="15.75">
      <c r="A51" s="32" t="s">
        <v>21</v>
      </c>
      <c r="B51" s="46" t="s">
        <v>321</v>
      </c>
      <c r="C51" s="46" t="s">
        <v>322</v>
      </c>
      <c r="D51" s="44" t="s">
        <v>259</v>
      </c>
      <c r="E51" s="44" t="s">
        <v>322</v>
      </c>
      <c r="F51" s="44" t="s">
        <v>210</v>
      </c>
      <c r="G51" s="44"/>
      <c r="H51" s="44"/>
      <c r="I51" s="46" t="s">
        <v>323</v>
      </c>
      <c r="J51" s="43">
        <v>13617</v>
      </c>
      <c r="K51" s="42" t="s">
        <v>211</v>
      </c>
      <c r="L51" s="43">
        <f>SUM(B51:J56)</f>
        <v>127046</v>
      </c>
      <c r="M51" s="29"/>
      <c r="N51" s="29"/>
    </row>
    <row r="52" spans="1:14" ht="15.75">
      <c r="A52" s="29"/>
      <c r="B52" s="44">
        <v>83633</v>
      </c>
      <c r="C52" s="44">
        <v>10678</v>
      </c>
      <c r="D52" s="44">
        <v>6865</v>
      </c>
      <c r="E52" s="44">
        <v>1076</v>
      </c>
      <c r="F52" s="44">
        <v>7592</v>
      </c>
      <c r="G52" s="44"/>
      <c r="H52" s="44"/>
      <c r="I52" s="46">
        <v>0</v>
      </c>
      <c r="J52" s="43"/>
      <c r="K52" s="29"/>
      <c r="L52" s="43"/>
      <c r="M52" s="29"/>
      <c r="N52" s="29"/>
    </row>
    <row r="53" spans="1:14" ht="15.75">
      <c r="A53" s="29"/>
      <c r="B53" s="44"/>
      <c r="C53" s="44"/>
      <c r="D53" s="44"/>
      <c r="E53" s="44"/>
      <c r="F53" s="44"/>
      <c r="G53" s="44"/>
      <c r="H53" s="44"/>
      <c r="I53" s="46" t="s">
        <v>324</v>
      </c>
      <c r="J53" s="43"/>
      <c r="K53" s="29"/>
      <c r="L53" s="43"/>
      <c r="M53" s="29"/>
      <c r="N53" s="29"/>
    </row>
    <row r="54" spans="1:14" ht="15.75">
      <c r="A54" s="29"/>
      <c r="B54" s="44"/>
      <c r="C54" s="44"/>
      <c r="D54" s="44"/>
      <c r="E54" s="44"/>
      <c r="F54" s="44"/>
      <c r="G54" s="44"/>
      <c r="H54" s="44"/>
      <c r="I54" s="47">
        <v>938</v>
      </c>
      <c r="J54" s="43"/>
      <c r="K54" s="29"/>
      <c r="L54" s="43"/>
      <c r="M54" s="29"/>
      <c r="N54" s="29"/>
    </row>
    <row r="55" spans="1:14" ht="15.75">
      <c r="A55" s="29"/>
      <c r="B55" s="44"/>
      <c r="C55" s="44"/>
      <c r="D55" s="44"/>
      <c r="E55" s="44"/>
      <c r="F55" s="44"/>
      <c r="G55" s="44"/>
      <c r="H55" s="44"/>
      <c r="I55" s="46" t="s">
        <v>325</v>
      </c>
      <c r="J55" s="43"/>
      <c r="K55" s="29"/>
      <c r="L55" s="43"/>
      <c r="M55" s="29"/>
      <c r="N55" s="29"/>
    </row>
    <row r="56" spans="1:14" ht="15.75">
      <c r="A56" s="29"/>
      <c r="B56" s="44"/>
      <c r="C56" s="44"/>
      <c r="D56" s="44"/>
      <c r="E56" s="44"/>
      <c r="F56" s="44"/>
      <c r="G56" s="44"/>
      <c r="H56" s="44"/>
      <c r="I56" s="47">
        <v>2647</v>
      </c>
      <c r="J56" s="43"/>
      <c r="K56" s="29"/>
      <c r="L56" s="43"/>
      <c r="M56" s="29"/>
      <c r="N56" s="29"/>
    </row>
    <row r="57" spans="1:14" ht="15.75">
      <c r="A57" s="29"/>
      <c r="B57" s="43"/>
      <c r="C57" s="43"/>
      <c r="D57" s="43"/>
      <c r="E57" s="43"/>
      <c r="F57" s="43"/>
      <c r="G57" s="43"/>
      <c r="H57" s="43"/>
      <c r="I57" s="43" t="s">
        <v>22</v>
      </c>
      <c r="J57" s="43"/>
      <c r="K57" s="29"/>
      <c r="L57" s="41"/>
      <c r="M57" s="29"/>
      <c r="N57" s="29"/>
    </row>
    <row r="58" spans="1:14" ht="15.75">
      <c r="A58" s="67" t="s">
        <v>23</v>
      </c>
      <c r="B58" s="60" t="s">
        <v>326</v>
      </c>
      <c r="C58" s="60" t="s">
        <v>262</v>
      </c>
      <c r="D58" s="60"/>
      <c r="E58" s="60" t="s">
        <v>262</v>
      </c>
      <c r="F58" s="60" t="s">
        <v>59</v>
      </c>
      <c r="G58" s="60"/>
      <c r="H58" s="60"/>
      <c r="I58" s="60"/>
      <c r="J58" s="62">
        <v>6949</v>
      </c>
      <c r="K58" s="63" t="s">
        <v>24</v>
      </c>
      <c r="L58" s="41">
        <f>SUM(B58:J59)</f>
        <v>71349</v>
      </c>
      <c r="M58" s="29"/>
      <c r="N58" s="29"/>
    </row>
    <row r="59" spans="1:14" ht="15.75">
      <c r="A59" s="64"/>
      <c r="B59" s="61">
        <v>58478</v>
      </c>
      <c r="C59" s="61">
        <v>2257</v>
      </c>
      <c r="D59" s="61"/>
      <c r="E59" s="62">
        <v>501</v>
      </c>
      <c r="F59" s="62">
        <v>3164</v>
      </c>
      <c r="G59" s="62"/>
      <c r="H59" s="62"/>
      <c r="I59" s="65"/>
      <c r="J59" s="62"/>
      <c r="K59" s="64"/>
      <c r="L59" s="41"/>
      <c r="M59" s="29"/>
      <c r="N59" s="29"/>
    </row>
    <row r="60" spans="1:14" ht="15.75">
      <c r="A60" s="29"/>
      <c r="B60" s="43"/>
      <c r="C60" s="43"/>
      <c r="D60" s="43"/>
      <c r="E60" s="43"/>
      <c r="F60" s="43"/>
      <c r="G60" s="43"/>
      <c r="H60" s="43"/>
      <c r="I60" s="43"/>
      <c r="J60" s="43"/>
      <c r="K60" s="29"/>
      <c r="L60" s="41"/>
      <c r="M60" s="29"/>
      <c r="N60" s="29"/>
    </row>
    <row r="61" spans="1:14" ht="15.75">
      <c r="A61" s="32" t="s">
        <v>25</v>
      </c>
      <c r="B61" s="46" t="s">
        <v>327</v>
      </c>
      <c r="C61" s="46" t="s">
        <v>328</v>
      </c>
      <c r="D61" s="46"/>
      <c r="E61" s="46" t="s">
        <v>329</v>
      </c>
      <c r="F61" s="46" t="s">
        <v>51</v>
      </c>
      <c r="G61" s="46"/>
      <c r="H61" s="46"/>
      <c r="I61" s="44"/>
      <c r="J61" s="43">
        <v>11719</v>
      </c>
      <c r="K61" s="42" t="s">
        <v>26</v>
      </c>
      <c r="L61" s="41">
        <f>SUM(B61:J62)</f>
        <v>142518</v>
      </c>
      <c r="M61" s="29"/>
      <c r="N61" s="29"/>
    </row>
    <row r="62" spans="1:14" ht="15.75">
      <c r="A62" s="29"/>
      <c r="B62" s="44">
        <v>89693</v>
      </c>
      <c r="C62" s="44">
        <v>29792</v>
      </c>
      <c r="D62" s="49"/>
      <c r="E62" s="44">
        <v>5661</v>
      </c>
      <c r="F62" s="44">
        <v>5653</v>
      </c>
      <c r="G62" s="44"/>
      <c r="H62" s="44"/>
      <c r="I62" s="43"/>
      <c r="J62" s="43"/>
      <c r="K62" s="29"/>
      <c r="L62" s="41"/>
      <c r="M62" s="29"/>
      <c r="N62" s="29"/>
    </row>
    <row r="63" spans="1:14" ht="15.75">
      <c r="A63" s="29"/>
      <c r="B63" s="43"/>
      <c r="C63" s="43"/>
      <c r="D63" s="43"/>
      <c r="E63" s="43"/>
      <c r="F63" s="43"/>
      <c r="G63" s="43"/>
      <c r="H63" s="43"/>
      <c r="I63" s="43"/>
      <c r="J63" s="43"/>
      <c r="K63" s="29"/>
      <c r="L63" s="41"/>
      <c r="M63" s="29"/>
      <c r="N63" s="29"/>
    </row>
    <row r="64" spans="1:14" ht="15.75">
      <c r="A64" s="67" t="s">
        <v>27</v>
      </c>
      <c r="B64" s="60" t="s">
        <v>330</v>
      </c>
      <c r="C64" s="60" t="s">
        <v>331</v>
      </c>
      <c r="D64" s="60" t="s">
        <v>60</v>
      </c>
      <c r="E64" s="60" t="s">
        <v>331</v>
      </c>
      <c r="F64" s="60" t="s">
        <v>60</v>
      </c>
      <c r="G64" s="60"/>
      <c r="H64" s="60"/>
      <c r="I64" s="60"/>
      <c r="J64" s="62">
        <v>11851</v>
      </c>
      <c r="K64" s="63" t="s">
        <v>28</v>
      </c>
      <c r="L64" s="41">
        <f>SUM(B64:J65)</f>
        <v>197883</v>
      </c>
      <c r="M64" s="29"/>
      <c r="N64" s="29"/>
    </row>
    <row r="65" spans="1:14" ht="15.75">
      <c r="A65" s="64"/>
      <c r="B65" s="61">
        <v>104836</v>
      </c>
      <c r="C65" s="61">
        <v>60513</v>
      </c>
      <c r="D65" s="62">
        <v>5703</v>
      </c>
      <c r="E65" s="61">
        <v>9900</v>
      </c>
      <c r="F65" s="61">
        <v>5080</v>
      </c>
      <c r="G65" s="61"/>
      <c r="H65" s="61"/>
      <c r="I65" s="65"/>
      <c r="J65" s="62"/>
      <c r="K65" s="64"/>
      <c r="L65" s="41"/>
      <c r="M65" s="29"/>
      <c r="N65" s="29"/>
    </row>
    <row r="66" spans="1:14" ht="15.75">
      <c r="A66" s="29"/>
      <c r="B66" s="43"/>
      <c r="C66" s="43"/>
      <c r="D66" s="43"/>
      <c r="E66" s="43"/>
      <c r="F66" s="43"/>
      <c r="G66" s="43"/>
      <c r="H66" s="43"/>
      <c r="I66" s="43"/>
      <c r="J66" s="43"/>
      <c r="K66" s="29"/>
      <c r="L66" s="41"/>
      <c r="M66" s="29"/>
      <c r="N66" s="29"/>
    </row>
    <row r="67" spans="1:14" ht="15.75">
      <c r="A67" s="32" t="s">
        <v>29</v>
      </c>
      <c r="B67" s="46" t="s">
        <v>332</v>
      </c>
      <c r="C67" s="46" t="s">
        <v>213</v>
      </c>
      <c r="D67" s="46" t="s">
        <v>213</v>
      </c>
      <c r="E67" s="46" t="s">
        <v>213</v>
      </c>
      <c r="F67" s="46" t="s">
        <v>332</v>
      </c>
      <c r="G67" s="46"/>
      <c r="H67" s="46"/>
      <c r="I67" s="46"/>
      <c r="J67" s="43">
        <v>9215</v>
      </c>
      <c r="K67" s="42" t="s">
        <v>333</v>
      </c>
      <c r="L67" s="41">
        <f>SUM(B67:J68)</f>
        <v>217937</v>
      </c>
      <c r="M67" s="29"/>
      <c r="N67" s="29"/>
    </row>
    <row r="68" spans="1:14" ht="15.75">
      <c r="A68" s="29"/>
      <c r="B68" s="44">
        <v>91797</v>
      </c>
      <c r="C68" s="44">
        <v>88734</v>
      </c>
      <c r="D68" s="43">
        <v>5444</v>
      </c>
      <c r="E68" s="44">
        <v>15778</v>
      </c>
      <c r="F68" s="44">
        <v>6969</v>
      </c>
      <c r="G68" s="44"/>
      <c r="H68" s="44"/>
      <c r="I68" s="44"/>
      <c r="J68" s="43"/>
      <c r="K68" s="29"/>
      <c r="L68" s="41"/>
      <c r="M68" s="29"/>
      <c r="N68" s="29"/>
    </row>
    <row r="69" spans="1:14" ht="15.75">
      <c r="A69" s="29"/>
      <c r="B69" s="43"/>
      <c r="C69" s="43"/>
      <c r="D69" s="43"/>
      <c r="E69" s="43"/>
      <c r="F69" s="43"/>
      <c r="G69" s="43"/>
      <c r="H69" s="43"/>
      <c r="I69" s="43"/>
      <c r="J69" s="43"/>
      <c r="K69" s="29"/>
      <c r="L69" s="41"/>
      <c r="M69" s="29"/>
      <c r="N69" s="29"/>
    </row>
    <row r="70" spans="1:14" ht="15.75">
      <c r="A70" s="67" t="s">
        <v>30</v>
      </c>
      <c r="B70" s="60" t="s">
        <v>257</v>
      </c>
      <c r="C70" s="60" t="s">
        <v>216</v>
      </c>
      <c r="D70" s="60" t="s">
        <v>257</v>
      </c>
      <c r="E70" s="60" t="s">
        <v>216</v>
      </c>
      <c r="F70" s="60" t="s">
        <v>257</v>
      </c>
      <c r="G70" s="60"/>
      <c r="H70" s="60"/>
      <c r="I70" s="61"/>
      <c r="J70" s="62">
        <v>7501</v>
      </c>
      <c r="K70" s="63" t="s">
        <v>217</v>
      </c>
      <c r="L70" s="41">
        <f>SUM(B70:J71)</f>
        <v>244754</v>
      </c>
      <c r="M70" s="29"/>
      <c r="N70" s="29"/>
    </row>
    <row r="71" spans="1:14" ht="15.75">
      <c r="A71" s="64"/>
      <c r="B71" s="62">
        <v>91577</v>
      </c>
      <c r="C71" s="61">
        <v>110813</v>
      </c>
      <c r="D71" s="62">
        <v>8858</v>
      </c>
      <c r="E71" s="62">
        <v>19363</v>
      </c>
      <c r="F71" s="62">
        <v>6642</v>
      </c>
      <c r="G71" s="62"/>
      <c r="H71" s="62"/>
      <c r="I71" s="62"/>
      <c r="J71" s="62"/>
      <c r="K71" s="64"/>
      <c r="L71" s="41"/>
      <c r="M71" s="29"/>
      <c r="N71" s="29"/>
    </row>
    <row r="72" spans="1:14" ht="15.75">
      <c r="A72" s="29"/>
      <c r="B72" s="43"/>
      <c r="C72" s="43"/>
      <c r="D72" s="43"/>
      <c r="E72" s="43"/>
      <c r="F72" s="43"/>
      <c r="G72" s="43"/>
      <c r="H72" s="43"/>
      <c r="I72" s="43"/>
      <c r="J72" s="43"/>
      <c r="K72" s="29"/>
      <c r="L72" s="41"/>
      <c r="M72" s="29"/>
      <c r="N72" s="29"/>
    </row>
    <row r="73" spans="1:14" ht="15.75">
      <c r="A73" s="32" t="s">
        <v>31</v>
      </c>
      <c r="B73" s="46" t="s">
        <v>52</v>
      </c>
      <c r="C73" s="46" t="s">
        <v>334</v>
      </c>
      <c r="D73" s="46" t="s">
        <v>52</v>
      </c>
      <c r="E73" s="46" t="s">
        <v>334</v>
      </c>
      <c r="F73" s="46" t="s">
        <v>52</v>
      </c>
      <c r="G73" s="46"/>
      <c r="H73" s="46"/>
      <c r="I73" s="44"/>
      <c r="J73" s="43">
        <v>8784</v>
      </c>
      <c r="K73" s="42" t="s">
        <v>53</v>
      </c>
      <c r="L73" s="41">
        <f>SUM(B73:J74)</f>
        <v>219425</v>
      </c>
      <c r="M73" s="29"/>
      <c r="N73" s="29"/>
    </row>
    <row r="74" spans="1:14" ht="15.75">
      <c r="A74" s="29"/>
      <c r="B74" s="43">
        <v>107136</v>
      </c>
      <c r="C74" s="44">
        <v>70211</v>
      </c>
      <c r="D74" s="44">
        <v>9625</v>
      </c>
      <c r="E74" s="43">
        <v>15541</v>
      </c>
      <c r="F74" s="43">
        <v>8128</v>
      </c>
      <c r="G74" s="43"/>
      <c r="H74" s="43"/>
      <c r="I74" s="43"/>
      <c r="J74" s="43"/>
      <c r="K74" s="29"/>
      <c r="L74" s="41"/>
      <c r="M74" s="29"/>
      <c r="N74" s="29"/>
    </row>
    <row r="75" spans="1:14" ht="15.75">
      <c r="A75" s="29"/>
      <c r="B75" s="43"/>
      <c r="C75" s="43"/>
      <c r="D75" s="43"/>
      <c r="E75" s="43"/>
      <c r="F75" s="43"/>
      <c r="G75" s="43"/>
      <c r="H75" s="43"/>
      <c r="I75" s="43"/>
      <c r="J75" s="43"/>
      <c r="K75" s="29"/>
      <c r="L75" s="41"/>
      <c r="M75" s="29"/>
      <c r="N75" s="29"/>
    </row>
    <row r="76" spans="1:14" ht="15.75">
      <c r="A76" s="67" t="s">
        <v>32</v>
      </c>
      <c r="B76" s="60" t="s">
        <v>335</v>
      </c>
      <c r="C76" s="60" t="s">
        <v>336</v>
      </c>
      <c r="D76" s="60" t="s">
        <v>335</v>
      </c>
      <c r="E76" s="61" t="s">
        <v>336</v>
      </c>
      <c r="F76" s="61" t="s">
        <v>335</v>
      </c>
      <c r="G76" s="61"/>
      <c r="H76" s="61"/>
      <c r="I76" s="61"/>
      <c r="J76" s="62">
        <v>6010</v>
      </c>
      <c r="K76" s="63" t="s">
        <v>337</v>
      </c>
      <c r="L76" s="41">
        <f>SUM(B76:J77)</f>
        <v>193358</v>
      </c>
      <c r="M76" s="29"/>
      <c r="N76" s="29"/>
    </row>
    <row r="77" spans="1:14" ht="15.75">
      <c r="A77" s="64"/>
      <c r="B77" s="62">
        <v>83849</v>
      </c>
      <c r="C77" s="61">
        <v>75558</v>
      </c>
      <c r="D77" s="62">
        <v>5926</v>
      </c>
      <c r="E77" s="62">
        <v>13129</v>
      </c>
      <c r="F77" s="62">
        <v>8886</v>
      </c>
      <c r="G77" s="62"/>
      <c r="H77" s="62"/>
      <c r="I77" s="61"/>
      <c r="J77" s="62"/>
      <c r="K77" s="64"/>
      <c r="L77" s="41"/>
      <c r="M77" s="29"/>
      <c r="N77" s="29"/>
    </row>
    <row r="78" spans="1:14" ht="15.75">
      <c r="A78" s="29"/>
      <c r="B78" s="43"/>
      <c r="C78" s="43"/>
      <c r="D78" s="43"/>
      <c r="E78" s="43"/>
      <c r="F78" s="43"/>
      <c r="G78" s="43"/>
      <c r="H78" s="43"/>
      <c r="I78" s="43"/>
      <c r="J78" s="43"/>
      <c r="K78" s="29"/>
      <c r="L78" s="41"/>
      <c r="M78" s="29"/>
      <c r="N78" s="29"/>
    </row>
    <row r="79" spans="1:14" ht="15.75">
      <c r="A79" s="32" t="s">
        <v>33</v>
      </c>
      <c r="B79" s="46" t="s">
        <v>268</v>
      </c>
      <c r="C79" s="46" t="s">
        <v>269</v>
      </c>
      <c r="D79" s="46" t="s">
        <v>269</v>
      </c>
      <c r="E79" s="44" t="s">
        <v>338</v>
      </c>
      <c r="F79" s="44" t="s">
        <v>268</v>
      </c>
      <c r="G79" s="44"/>
      <c r="H79" s="44"/>
      <c r="I79" s="44"/>
      <c r="J79" s="43">
        <v>9534</v>
      </c>
      <c r="K79" s="42" t="s">
        <v>270</v>
      </c>
      <c r="L79" s="41">
        <f>SUM(B79:J80)</f>
        <v>182510</v>
      </c>
      <c r="M79" s="29"/>
      <c r="N79" s="29"/>
    </row>
    <row r="80" spans="1:14" ht="15.75">
      <c r="A80" s="29"/>
      <c r="B80" s="43">
        <v>75849</v>
      </c>
      <c r="C80" s="44">
        <v>73646</v>
      </c>
      <c r="D80" s="43">
        <v>6591</v>
      </c>
      <c r="E80" s="43">
        <v>10507</v>
      </c>
      <c r="F80" s="43">
        <v>6383</v>
      </c>
      <c r="G80" s="43"/>
      <c r="H80" s="43"/>
      <c r="I80" s="44"/>
      <c r="J80" s="43"/>
      <c r="K80" s="29"/>
      <c r="L80" s="41"/>
      <c r="M80" s="29"/>
      <c r="N80" s="29"/>
    </row>
    <row r="81" spans="1:14" ht="15.75">
      <c r="A81" s="29"/>
      <c r="B81" s="43"/>
      <c r="C81" s="44"/>
      <c r="D81" s="43"/>
      <c r="E81" s="43"/>
      <c r="F81" s="43"/>
      <c r="G81" s="43"/>
      <c r="H81" s="43"/>
      <c r="I81" s="44"/>
      <c r="J81" s="43"/>
      <c r="K81" s="29"/>
      <c r="L81" s="41"/>
      <c r="M81" s="29"/>
      <c r="N81" s="29"/>
    </row>
    <row r="82" spans="1:14" ht="15.75">
      <c r="A82" s="67" t="s">
        <v>34</v>
      </c>
      <c r="B82" s="60" t="s">
        <v>339</v>
      </c>
      <c r="C82" s="60" t="s">
        <v>220</v>
      </c>
      <c r="D82" s="60" t="s">
        <v>220</v>
      </c>
      <c r="E82" s="61" t="s">
        <v>220</v>
      </c>
      <c r="F82" s="61"/>
      <c r="G82" s="61"/>
      <c r="H82" s="61"/>
      <c r="I82" s="61" t="s">
        <v>340</v>
      </c>
      <c r="J82" s="62">
        <v>7045</v>
      </c>
      <c r="K82" s="63" t="s">
        <v>221</v>
      </c>
      <c r="L82" s="41">
        <f>SUM(B82:J83)</f>
        <v>198453</v>
      </c>
      <c r="M82" s="29"/>
      <c r="N82" s="29"/>
    </row>
    <row r="83" spans="1:14" ht="15.75">
      <c r="A83" s="64"/>
      <c r="B83" s="62">
        <v>85624</v>
      </c>
      <c r="C83" s="61">
        <v>85702</v>
      </c>
      <c r="D83" s="61">
        <v>5584</v>
      </c>
      <c r="E83" s="62">
        <v>10313</v>
      </c>
      <c r="F83" s="62"/>
      <c r="G83" s="62"/>
      <c r="H83" s="62"/>
      <c r="I83" s="62">
        <v>4185</v>
      </c>
      <c r="J83" s="62"/>
      <c r="K83" s="64"/>
      <c r="L83" s="41"/>
      <c r="M83" s="29"/>
      <c r="N83" s="29"/>
    </row>
    <row r="84" spans="1:14" ht="15.75">
      <c r="A84" s="29"/>
      <c r="B84" s="43"/>
      <c r="C84" s="43"/>
      <c r="D84" s="43"/>
      <c r="E84" s="43"/>
      <c r="F84" s="43"/>
      <c r="G84" s="43"/>
      <c r="H84" s="43"/>
      <c r="I84" s="43"/>
      <c r="J84" s="43"/>
      <c r="K84" s="29"/>
      <c r="L84" s="41"/>
      <c r="M84" s="29"/>
      <c r="N84" s="29"/>
    </row>
    <row r="85" spans="1:14" ht="15.75">
      <c r="A85" s="32" t="s">
        <v>35</v>
      </c>
      <c r="B85" s="44" t="s">
        <v>223</v>
      </c>
      <c r="C85" s="46" t="s">
        <v>273</v>
      </c>
      <c r="D85" s="46" t="s">
        <v>273</v>
      </c>
      <c r="E85" s="46" t="s">
        <v>273</v>
      </c>
      <c r="F85" s="46" t="s">
        <v>223</v>
      </c>
      <c r="G85" s="46"/>
      <c r="H85" s="46"/>
      <c r="I85" s="44"/>
      <c r="J85" s="43">
        <v>7057</v>
      </c>
      <c r="K85" s="42" t="s">
        <v>341</v>
      </c>
      <c r="L85" s="41">
        <f>SUM(B85:J86)</f>
        <v>215613</v>
      </c>
      <c r="M85" s="29"/>
      <c r="N85" s="29"/>
    </row>
    <row r="86" spans="1:14" ht="15.75">
      <c r="A86" s="29"/>
      <c r="B86" s="43">
        <v>95146</v>
      </c>
      <c r="C86" s="44">
        <v>81380</v>
      </c>
      <c r="D86" s="44">
        <v>6392</v>
      </c>
      <c r="E86" s="43">
        <v>16830</v>
      </c>
      <c r="F86" s="43">
        <v>8808</v>
      </c>
      <c r="G86" s="43"/>
      <c r="H86" s="43"/>
      <c r="I86" s="44"/>
      <c r="J86" s="43"/>
      <c r="K86" s="29"/>
      <c r="L86" s="41"/>
      <c r="M86" s="29"/>
      <c r="N86" s="29"/>
    </row>
    <row r="87" spans="1:14" ht="15.75">
      <c r="A87" s="29"/>
      <c r="B87" s="43"/>
      <c r="C87" s="43"/>
      <c r="D87" s="43"/>
      <c r="E87" s="43"/>
      <c r="F87" s="43"/>
      <c r="G87" s="43"/>
      <c r="H87" s="43"/>
      <c r="I87" s="43"/>
      <c r="J87" s="43"/>
      <c r="K87" s="29"/>
      <c r="L87" s="41"/>
      <c r="M87" s="29"/>
      <c r="N87" s="29"/>
    </row>
    <row r="88" spans="1:14" ht="15.75">
      <c r="A88" s="67" t="s">
        <v>36</v>
      </c>
      <c r="B88" s="60" t="s">
        <v>342</v>
      </c>
      <c r="C88" s="60" t="s">
        <v>343</v>
      </c>
      <c r="D88" s="60" t="s">
        <v>343</v>
      </c>
      <c r="E88" s="61" t="s">
        <v>343</v>
      </c>
      <c r="F88" s="61"/>
      <c r="G88" s="61"/>
      <c r="H88" s="61"/>
      <c r="I88" s="61"/>
      <c r="J88" s="62">
        <v>16007</v>
      </c>
      <c r="K88" s="63" t="s">
        <v>344</v>
      </c>
      <c r="L88" s="41">
        <f>SUM(B88:J89)</f>
        <v>221763</v>
      </c>
      <c r="M88" s="29"/>
      <c r="N88" s="29"/>
    </row>
    <row r="89" spans="1:14" ht="15.75">
      <c r="A89" s="64"/>
      <c r="B89" s="62">
        <v>54307</v>
      </c>
      <c r="C89" s="61">
        <v>121371</v>
      </c>
      <c r="D89" s="61">
        <v>10710</v>
      </c>
      <c r="E89" s="62">
        <v>19368</v>
      </c>
      <c r="F89" s="62"/>
      <c r="G89" s="62"/>
      <c r="H89" s="62"/>
      <c r="I89" s="61"/>
      <c r="J89" s="62"/>
      <c r="K89" s="64"/>
      <c r="L89" s="41"/>
      <c r="M89" s="29"/>
      <c r="N89" s="29"/>
    </row>
    <row r="90" spans="1:14" ht="15.75">
      <c r="A90" s="29"/>
      <c r="B90" s="43"/>
      <c r="C90" s="43"/>
      <c r="D90" s="43"/>
      <c r="E90" s="43"/>
      <c r="F90" s="43"/>
      <c r="G90" s="43"/>
      <c r="H90" s="43"/>
      <c r="I90" s="43"/>
      <c r="J90" s="43"/>
      <c r="K90" s="29"/>
      <c r="L90" s="41"/>
      <c r="M90" s="29"/>
      <c r="N90" s="29"/>
    </row>
    <row r="91" spans="1:14" ht="15.75">
      <c r="A91" s="32" t="s">
        <v>37</v>
      </c>
      <c r="B91" s="46" t="s">
        <v>47</v>
      </c>
      <c r="C91" s="46" t="s">
        <v>345</v>
      </c>
      <c r="D91" s="46"/>
      <c r="E91" s="44"/>
      <c r="F91" s="44" t="s">
        <v>47</v>
      </c>
      <c r="G91" s="44"/>
      <c r="H91" s="44"/>
      <c r="I91" s="46" t="s">
        <v>346</v>
      </c>
      <c r="J91" s="43">
        <v>10492</v>
      </c>
      <c r="K91" s="42" t="s">
        <v>54</v>
      </c>
      <c r="L91" s="41">
        <f>SUM(B91:J92)</f>
        <v>205897</v>
      </c>
      <c r="M91" s="29"/>
      <c r="N91" s="29"/>
    </row>
    <row r="92" spans="1:14" ht="15.75">
      <c r="A92" s="32"/>
      <c r="B92" s="43">
        <v>106644</v>
      </c>
      <c r="C92" s="44">
        <v>63015</v>
      </c>
      <c r="D92" s="44"/>
      <c r="E92" s="43"/>
      <c r="F92" s="43">
        <v>12441</v>
      </c>
      <c r="G92" s="43"/>
      <c r="H92" s="43"/>
      <c r="I92" s="44">
        <v>13305</v>
      </c>
      <c r="J92" s="43"/>
      <c r="K92" s="38"/>
      <c r="L92" s="41"/>
      <c r="M92" s="29"/>
      <c r="N92" s="29"/>
    </row>
    <row r="93" spans="1:14" ht="15.75">
      <c r="A93" s="32"/>
      <c r="B93" s="43"/>
      <c r="C93" s="44"/>
      <c r="D93" s="44"/>
      <c r="E93" s="43"/>
      <c r="F93" s="43"/>
      <c r="G93" s="43"/>
      <c r="H93" s="43"/>
      <c r="I93" s="44"/>
      <c r="J93" s="43"/>
      <c r="K93" s="38"/>
      <c r="L93" s="41"/>
      <c r="M93" s="29"/>
      <c r="N93" s="29"/>
    </row>
    <row r="94" spans="1:14" ht="15.75">
      <c r="A94" s="67" t="s">
        <v>347</v>
      </c>
      <c r="B94" s="60" t="s">
        <v>348</v>
      </c>
      <c r="C94" s="61" t="s">
        <v>349</v>
      </c>
      <c r="D94" s="61" t="s">
        <v>50</v>
      </c>
      <c r="E94" s="61" t="s">
        <v>349</v>
      </c>
      <c r="F94" s="61" t="s">
        <v>50</v>
      </c>
      <c r="G94" s="61"/>
      <c r="H94" s="61"/>
      <c r="I94" s="61"/>
      <c r="J94" s="62">
        <v>10149</v>
      </c>
      <c r="K94" s="63" t="s">
        <v>38</v>
      </c>
      <c r="L94" s="41">
        <f>SUM(B94:J95)</f>
        <v>168055</v>
      </c>
      <c r="M94" s="29"/>
      <c r="N94" s="29"/>
    </row>
    <row r="95" spans="1:14" ht="15.75">
      <c r="A95" s="64"/>
      <c r="B95" s="61">
        <v>91103</v>
      </c>
      <c r="C95" s="62">
        <v>45630</v>
      </c>
      <c r="D95" s="62">
        <v>5976</v>
      </c>
      <c r="E95" s="62">
        <v>9762</v>
      </c>
      <c r="F95" s="62">
        <v>5435</v>
      </c>
      <c r="G95" s="62"/>
      <c r="H95" s="62"/>
      <c r="I95" s="62"/>
      <c r="J95" s="62"/>
      <c r="K95" s="64"/>
      <c r="L95" s="41"/>
      <c r="M95" s="29"/>
      <c r="N95" s="29"/>
    </row>
    <row r="96" spans="1:14" ht="15.75">
      <c r="A96" s="29"/>
      <c r="B96" s="43"/>
      <c r="C96" s="43"/>
      <c r="D96" s="43"/>
      <c r="E96" s="43"/>
      <c r="F96" s="43"/>
      <c r="G96" s="43"/>
      <c r="H96" s="43"/>
      <c r="I96" s="43"/>
      <c r="J96" s="43"/>
      <c r="K96" s="29"/>
      <c r="L96" s="41"/>
      <c r="M96" s="29"/>
      <c r="N96" s="29"/>
    </row>
    <row r="97" spans="1:14" ht="15.75">
      <c r="A97" s="32" t="s">
        <v>350</v>
      </c>
      <c r="B97" s="46" t="s">
        <v>351</v>
      </c>
      <c r="C97" s="46" t="s">
        <v>61</v>
      </c>
      <c r="D97" s="46" t="s">
        <v>61</v>
      </c>
      <c r="E97" s="46" t="s">
        <v>61</v>
      </c>
      <c r="F97" s="44" t="s">
        <v>351</v>
      </c>
      <c r="G97" s="44"/>
      <c r="H97" s="44"/>
      <c r="I97" s="44"/>
      <c r="J97" s="43">
        <v>11732</v>
      </c>
      <c r="K97" s="42" t="s">
        <v>62</v>
      </c>
      <c r="L97" s="41">
        <f>SUM(B97:J98)</f>
        <v>210145</v>
      </c>
      <c r="M97" s="29"/>
      <c r="N97" s="29"/>
    </row>
    <row r="98" spans="1:14" ht="15.75">
      <c r="A98" s="29"/>
      <c r="B98" s="44">
        <v>79558</v>
      </c>
      <c r="C98" s="44">
        <v>93167</v>
      </c>
      <c r="D98" s="44">
        <v>5642</v>
      </c>
      <c r="E98" s="43">
        <v>13505</v>
      </c>
      <c r="F98" s="43">
        <v>6541</v>
      </c>
      <c r="G98" s="43"/>
      <c r="H98" s="43"/>
      <c r="I98" s="44"/>
      <c r="J98" s="43"/>
      <c r="K98" s="29"/>
      <c r="L98" s="41"/>
      <c r="M98" s="29"/>
      <c r="N98" s="29"/>
    </row>
    <row r="99" spans="1:14" ht="15.75">
      <c r="A99" s="53"/>
      <c r="B99" s="54"/>
      <c r="C99" s="54"/>
      <c r="D99" s="54"/>
      <c r="E99" s="54"/>
      <c r="F99" s="54"/>
      <c r="G99" s="54"/>
      <c r="H99" s="54"/>
      <c r="I99" s="54"/>
      <c r="J99" s="54"/>
      <c r="K99" s="53"/>
      <c r="L99" s="41"/>
      <c r="M99" s="29"/>
      <c r="N99" s="29"/>
    </row>
    <row r="100" spans="1:14" ht="15.75">
      <c r="A100" s="55" t="s">
        <v>39</v>
      </c>
      <c r="B100" s="47"/>
      <c r="C100" s="47"/>
      <c r="D100" s="47"/>
      <c r="E100" s="47"/>
      <c r="F100" s="47"/>
      <c r="G100" s="47"/>
      <c r="H100" s="47"/>
      <c r="I100" s="43"/>
      <c r="J100" s="43"/>
      <c r="K100" s="29"/>
      <c r="L100" s="41"/>
      <c r="M100" s="29"/>
      <c r="N100" s="29"/>
    </row>
    <row r="101" spans="1:14" ht="15.75">
      <c r="A101" s="56" t="s">
        <v>285</v>
      </c>
      <c r="B101" s="47"/>
      <c r="C101" s="47"/>
      <c r="D101" s="47"/>
      <c r="E101" s="47"/>
      <c r="F101" s="47"/>
      <c r="G101" s="47"/>
      <c r="H101" s="47"/>
      <c r="I101" s="43"/>
      <c r="J101" s="43"/>
      <c r="K101" s="29"/>
      <c r="L101" s="41"/>
      <c r="M101" s="29"/>
      <c r="N101" s="29"/>
    </row>
    <row r="102" spans="1:14" ht="15.75">
      <c r="A102" s="56" t="s">
        <v>286</v>
      </c>
      <c r="B102" s="47"/>
      <c r="C102" s="47"/>
      <c r="D102" s="47"/>
      <c r="E102" s="47"/>
      <c r="F102" s="47"/>
      <c r="G102" s="47"/>
      <c r="H102" s="47"/>
      <c r="I102" s="43"/>
      <c r="J102" s="43"/>
      <c r="K102" s="29"/>
      <c r="L102" s="41"/>
      <c r="M102" s="29"/>
      <c r="N102" s="29"/>
    </row>
    <row r="103" spans="1:14" ht="15.75">
      <c r="A103" s="45" t="s">
        <v>353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29"/>
      <c r="L103" s="41"/>
      <c r="M103" s="29"/>
      <c r="N103" s="29"/>
    </row>
    <row r="104" spans="1:14" ht="15.75">
      <c r="A104" s="45" t="s">
        <v>354</v>
      </c>
      <c r="B104" s="43"/>
      <c r="C104" s="43"/>
      <c r="D104" s="43"/>
      <c r="E104" s="43"/>
      <c r="F104" s="43"/>
      <c r="G104" s="43"/>
      <c r="H104" s="43"/>
      <c r="I104" s="43"/>
      <c r="J104" s="43"/>
      <c r="K104" s="29"/>
      <c r="L104" s="41"/>
      <c r="M104" s="29"/>
      <c r="N104" s="29"/>
    </row>
    <row r="105" spans="1:14" ht="15.75">
      <c r="A105" s="45" t="s">
        <v>355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29"/>
      <c r="L105" s="41"/>
      <c r="M105" s="29"/>
      <c r="N105" s="29"/>
    </row>
    <row r="106" spans="1:14" ht="15.75">
      <c r="A106" s="45" t="s">
        <v>356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29"/>
      <c r="L106" s="41"/>
      <c r="M106" s="29"/>
      <c r="N106" s="29"/>
    </row>
    <row r="107" spans="1:14" ht="15.75">
      <c r="A107" s="45" t="s">
        <v>357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29"/>
      <c r="L107" s="41"/>
      <c r="M107" s="29"/>
      <c r="N107" s="29"/>
    </row>
    <row r="108" spans="1:14" ht="15.75">
      <c r="A108" s="45" t="s">
        <v>358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29"/>
      <c r="L108" s="41"/>
      <c r="M108" s="29"/>
      <c r="N108" s="29"/>
    </row>
    <row r="109" spans="1:14" ht="15.75">
      <c r="A109" s="45" t="s">
        <v>665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29"/>
      <c r="L109" s="41"/>
      <c r="M109" s="29"/>
      <c r="N109" s="29"/>
    </row>
    <row r="110" spans="1:14" ht="15.75">
      <c r="A110" s="29"/>
      <c r="B110" s="47"/>
      <c r="C110" s="47"/>
      <c r="D110" s="47"/>
      <c r="E110" s="43"/>
      <c r="F110" s="43"/>
      <c r="G110" s="43"/>
      <c r="H110" s="43"/>
      <c r="I110" s="43"/>
      <c r="J110" s="43"/>
      <c r="K110" s="29"/>
      <c r="L110" s="41"/>
      <c r="M110" s="29"/>
      <c r="N110" s="29"/>
    </row>
    <row r="111" spans="1:14" ht="15.75">
      <c r="A111" s="96" t="s">
        <v>278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29"/>
      <c r="L111" s="41"/>
      <c r="M111" s="29"/>
      <c r="N111" s="29"/>
    </row>
    <row r="112" spans="1:14" ht="15.75">
      <c r="A112" s="29"/>
      <c r="B112" s="43"/>
      <c r="C112" s="43"/>
      <c r="D112" s="43"/>
      <c r="E112" s="43"/>
      <c r="F112" s="43"/>
      <c r="G112" s="43"/>
      <c r="H112" s="43"/>
      <c r="I112" s="43"/>
      <c r="J112" s="43"/>
      <c r="K112" s="29"/>
      <c r="L112" s="41"/>
      <c r="M112" s="29"/>
      <c r="N112" s="29"/>
    </row>
    <row r="113" spans="1:14" ht="15.75">
      <c r="A113" s="29"/>
      <c r="B113" s="43"/>
      <c r="C113" s="43"/>
      <c r="D113" s="43"/>
      <c r="E113" s="43"/>
      <c r="F113" s="43"/>
      <c r="G113" s="43"/>
      <c r="H113" s="43"/>
      <c r="I113" s="43"/>
      <c r="J113" s="43"/>
      <c r="K113" s="29"/>
      <c r="L113" s="41"/>
      <c r="M113" s="29"/>
      <c r="N113" s="29"/>
    </row>
    <row r="114" spans="1:14" ht="15.75">
      <c r="A114" s="29"/>
      <c r="B114" s="45"/>
      <c r="C114" s="45"/>
      <c r="D114" s="45"/>
      <c r="E114" s="45"/>
      <c r="F114" s="45"/>
      <c r="G114" s="45"/>
      <c r="H114" s="45"/>
      <c r="I114" s="45"/>
      <c r="J114" s="45"/>
      <c r="K114" s="29"/>
      <c r="L114" s="41"/>
      <c r="M114" s="29"/>
      <c r="N114" s="29"/>
    </row>
    <row r="115" spans="1:14" ht="15.75">
      <c r="A115" s="29"/>
      <c r="B115" s="45"/>
      <c r="C115" s="45"/>
      <c r="D115" s="45"/>
      <c r="E115" s="45"/>
      <c r="F115" s="45"/>
      <c r="G115" s="45"/>
      <c r="H115" s="45"/>
      <c r="I115" s="45"/>
      <c r="J115" s="45"/>
      <c r="K115" s="29"/>
      <c r="L115" s="41"/>
      <c r="M115" s="29"/>
      <c r="N115" s="29"/>
    </row>
    <row r="116" spans="1:14" ht="15.75">
      <c r="A116" s="29"/>
      <c r="B116" s="45"/>
      <c r="C116" s="45"/>
      <c r="D116" s="45"/>
      <c r="E116" s="45"/>
      <c r="F116" s="45"/>
      <c r="G116" s="45"/>
      <c r="H116" s="45"/>
      <c r="I116" s="45"/>
      <c r="J116" s="45"/>
      <c r="K116" s="29"/>
      <c r="L116" s="41"/>
      <c r="M116" s="29"/>
      <c r="N116" s="29"/>
    </row>
    <row r="117" spans="1:14" ht="15.75">
      <c r="A117" s="29"/>
      <c r="B117" s="45"/>
      <c r="C117" s="45"/>
      <c r="D117" s="45"/>
      <c r="E117" s="45"/>
      <c r="F117" s="45"/>
      <c r="G117" s="45"/>
      <c r="H117" s="45"/>
      <c r="I117" s="45"/>
      <c r="J117" s="45"/>
      <c r="K117" s="29"/>
      <c r="L117" s="41"/>
      <c r="M117" s="29"/>
      <c r="N117" s="29"/>
    </row>
  </sheetData>
  <sheetProtection/>
  <hyperlinks>
    <hyperlink ref="A111" r:id="rId1" display="SOURCE: New York State Board of Elections; www.elections.ny.gov."/>
  </hyperlinks>
  <printOptions/>
  <pageMargins left="0.7" right="0.7" top="0.75" bottom="0.75" header="0.3" footer="0.3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9" width="15.77734375" style="0" customWidth="1"/>
    <col min="10" max="10" width="25.77734375" style="0" customWidth="1"/>
  </cols>
  <sheetData>
    <row r="1" spans="1:13" ht="20.25">
      <c r="A1" s="57" t="s">
        <v>0</v>
      </c>
      <c r="B1" s="32"/>
      <c r="C1" s="32"/>
      <c r="D1" s="32"/>
      <c r="E1" s="32"/>
      <c r="F1" s="32"/>
      <c r="G1" s="32"/>
      <c r="H1" s="30"/>
      <c r="I1" s="31"/>
      <c r="J1" s="29"/>
      <c r="K1" s="29"/>
      <c r="L1" s="29"/>
      <c r="M1" s="29"/>
    </row>
    <row r="2" spans="1:13" ht="20.25">
      <c r="A2" s="58" t="s">
        <v>400</v>
      </c>
      <c r="B2" s="32"/>
      <c r="C2" s="32"/>
      <c r="D2" s="32"/>
      <c r="E2" s="32"/>
      <c r="F2" s="32"/>
      <c r="G2" s="32"/>
      <c r="H2" s="29"/>
      <c r="I2" s="29"/>
      <c r="J2" s="29"/>
      <c r="K2" s="29"/>
      <c r="L2" s="29"/>
      <c r="M2" s="29"/>
    </row>
    <row r="3" spans="1:13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9.25">
      <c r="A4" s="33" t="s">
        <v>136</v>
      </c>
      <c r="B4" s="34" t="s">
        <v>45</v>
      </c>
      <c r="C4" s="34" t="s">
        <v>1</v>
      </c>
      <c r="D4" s="34" t="s">
        <v>126</v>
      </c>
      <c r="E4" s="34" t="s">
        <v>48</v>
      </c>
      <c r="F4" s="34" t="s">
        <v>352</v>
      </c>
      <c r="G4" s="36" t="s">
        <v>134</v>
      </c>
      <c r="H4" s="34" t="s">
        <v>137</v>
      </c>
      <c r="I4" s="37" t="s">
        <v>235</v>
      </c>
      <c r="J4" s="34" t="s">
        <v>2</v>
      </c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>
      <c r="A6" s="38" t="s">
        <v>3</v>
      </c>
      <c r="B6" s="39" t="s">
        <v>194</v>
      </c>
      <c r="C6" s="39" t="s">
        <v>74</v>
      </c>
      <c r="D6" s="39" t="s">
        <v>194</v>
      </c>
      <c r="E6" s="39" t="s">
        <v>74</v>
      </c>
      <c r="F6" s="39"/>
      <c r="G6" s="39" t="s">
        <v>194</v>
      </c>
      <c r="H6" s="40"/>
      <c r="I6" s="41">
        <v>48042</v>
      </c>
      <c r="J6" s="42" t="s">
        <v>241</v>
      </c>
      <c r="K6" s="43">
        <f>SUM(B6:I7)</f>
        <v>325670</v>
      </c>
      <c r="L6" s="29"/>
      <c r="M6" s="29"/>
    </row>
    <row r="7" spans="1:13" ht="15.75">
      <c r="A7" s="29"/>
      <c r="B7" s="41">
        <v>141727</v>
      </c>
      <c r="C7" s="41">
        <v>100036</v>
      </c>
      <c r="D7" s="41">
        <v>12919</v>
      </c>
      <c r="E7" s="41">
        <v>15509</v>
      </c>
      <c r="F7" s="41"/>
      <c r="G7" s="41">
        <v>7437</v>
      </c>
      <c r="H7" s="41"/>
      <c r="I7" s="41"/>
      <c r="J7" s="38"/>
      <c r="K7" s="43"/>
      <c r="L7" s="29"/>
      <c r="M7" s="29"/>
    </row>
    <row r="8" spans="1:13" ht="15.75">
      <c r="A8" s="29"/>
      <c r="B8" s="41"/>
      <c r="C8" s="41"/>
      <c r="D8" s="41"/>
      <c r="E8" s="41"/>
      <c r="F8" s="41"/>
      <c r="G8" s="41"/>
      <c r="H8" s="41"/>
      <c r="I8" s="41"/>
      <c r="J8" s="29"/>
      <c r="K8" s="45"/>
      <c r="L8" s="29"/>
      <c r="M8" s="29"/>
    </row>
    <row r="9" spans="1:13" ht="15.75">
      <c r="A9" s="66" t="s">
        <v>4</v>
      </c>
      <c r="B9" s="60" t="s">
        <v>196</v>
      </c>
      <c r="C9" s="60" t="s">
        <v>360</v>
      </c>
      <c r="D9" s="60" t="s">
        <v>196</v>
      </c>
      <c r="E9" s="61" t="s">
        <v>360</v>
      </c>
      <c r="F9" s="61"/>
      <c r="G9" s="61" t="s">
        <v>196</v>
      </c>
      <c r="H9" s="60"/>
      <c r="I9" s="62">
        <v>54185</v>
      </c>
      <c r="J9" s="63" t="s">
        <v>198</v>
      </c>
      <c r="K9" s="43">
        <f>SUM(B9:I10)</f>
        <v>295105</v>
      </c>
      <c r="L9" s="29"/>
      <c r="M9" s="29"/>
    </row>
    <row r="10" spans="1:13" ht="15.75">
      <c r="A10" s="64"/>
      <c r="B10" s="61">
        <v>143759</v>
      </c>
      <c r="C10" s="61">
        <v>70145</v>
      </c>
      <c r="D10" s="61">
        <v>11900</v>
      </c>
      <c r="E10" s="61">
        <v>9496</v>
      </c>
      <c r="F10" s="61"/>
      <c r="G10" s="61">
        <v>5620</v>
      </c>
      <c r="H10" s="65"/>
      <c r="I10" s="62"/>
      <c r="J10" s="64"/>
      <c r="K10" s="43"/>
      <c r="L10" s="29"/>
      <c r="M10" s="29"/>
    </row>
    <row r="11" spans="1:13" ht="15.75">
      <c r="A11" s="29"/>
      <c r="B11" s="41"/>
      <c r="C11" s="41"/>
      <c r="D11" s="41"/>
      <c r="E11" s="41"/>
      <c r="F11" s="41"/>
      <c r="G11" s="41"/>
      <c r="H11" s="41"/>
      <c r="I11" s="41"/>
      <c r="J11" s="29"/>
      <c r="K11" s="43"/>
      <c r="L11" s="29"/>
      <c r="M11" s="29"/>
    </row>
    <row r="12" spans="1:13" ht="15.75">
      <c r="A12" s="38" t="s">
        <v>5</v>
      </c>
      <c r="B12" s="39" t="s">
        <v>361</v>
      </c>
      <c r="C12" s="39" t="s">
        <v>297</v>
      </c>
      <c r="D12" s="39" t="s">
        <v>297</v>
      </c>
      <c r="E12" s="39" t="s">
        <v>40</v>
      </c>
      <c r="F12" s="39"/>
      <c r="G12" s="39" t="s">
        <v>361</v>
      </c>
      <c r="H12" s="40"/>
      <c r="I12" s="41">
        <v>50038</v>
      </c>
      <c r="J12" s="42" t="s">
        <v>6</v>
      </c>
      <c r="K12" s="43">
        <f>SUM(B12:I13)</f>
        <v>320337</v>
      </c>
      <c r="L12" s="29"/>
      <c r="M12" s="29"/>
    </row>
    <row r="13" spans="1:13" ht="15.75">
      <c r="A13" s="29"/>
      <c r="B13" s="40">
        <v>93481</v>
      </c>
      <c r="C13" s="40">
        <v>149344</v>
      </c>
      <c r="D13" s="40">
        <v>10447</v>
      </c>
      <c r="E13" s="40">
        <v>12983</v>
      </c>
      <c r="F13" s="40"/>
      <c r="G13" s="40">
        <v>4044</v>
      </c>
      <c r="H13" s="40"/>
      <c r="I13" s="41"/>
      <c r="J13" s="29"/>
      <c r="K13" s="43"/>
      <c r="L13" s="29"/>
      <c r="M13" s="29"/>
    </row>
    <row r="14" spans="1:13" ht="15.75">
      <c r="A14" s="29"/>
      <c r="B14" s="41"/>
      <c r="C14" s="41"/>
      <c r="D14" s="41"/>
      <c r="E14" s="41"/>
      <c r="F14" s="41"/>
      <c r="G14" s="41"/>
      <c r="H14" s="41"/>
      <c r="I14" s="41"/>
      <c r="J14" s="29"/>
      <c r="K14" s="43"/>
      <c r="L14" s="29"/>
      <c r="M14" s="29"/>
    </row>
    <row r="15" spans="1:13" ht="15.75">
      <c r="A15" s="66" t="s">
        <v>7</v>
      </c>
      <c r="B15" s="60" t="s">
        <v>246</v>
      </c>
      <c r="C15" s="60" t="s">
        <v>89</v>
      </c>
      <c r="D15" s="60" t="s">
        <v>248</v>
      </c>
      <c r="E15" s="60" t="s">
        <v>89</v>
      </c>
      <c r="F15" s="60"/>
      <c r="G15" s="60" t="s">
        <v>248</v>
      </c>
      <c r="H15" s="61"/>
      <c r="I15" s="62">
        <v>42438</v>
      </c>
      <c r="J15" s="63" t="s">
        <v>251</v>
      </c>
      <c r="K15" s="43">
        <f>SUM(B15:I16)</f>
        <v>298708</v>
      </c>
      <c r="L15" s="29"/>
      <c r="M15" s="29"/>
    </row>
    <row r="16" spans="1:13" ht="15.75">
      <c r="A16" s="64"/>
      <c r="B16" s="61">
        <v>151792</v>
      </c>
      <c r="C16" s="61">
        <v>84444</v>
      </c>
      <c r="D16" s="61">
        <v>7318</v>
      </c>
      <c r="E16" s="61">
        <v>7798</v>
      </c>
      <c r="F16" s="61"/>
      <c r="G16" s="61">
        <v>4918</v>
      </c>
      <c r="H16" s="61"/>
      <c r="I16" s="62"/>
      <c r="J16" s="64"/>
      <c r="K16" s="43"/>
      <c r="L16" s="29"/>
      <c r="M16" s="29"/>
    </row>
    <row r="17" spans="1:13" ht="15.75">
      <c r="A17" s="29"/>
      <c r="B17" s="41"/>
      <c r="C17" s="41"/>
      <c r="D17" s="41"/>
      <c r="E17" s="41"/>
      <c r="F17" s="41"/>
      <c r="G17" s="41"/>
      <c r="H17" s="41"/>
      <c r="I17" s="41"/>
      <c r="J17" s="29"/>
      <c r="K17" s="43"/>
      <c r="L17" s="29"/>
      <c r="M17" s="29"/>
    </row>
    <row r="18" spans="1:13" ht="15.75">
      <c r="A18" s="38" t="s">
        <v>8</v>
      </c>
      <c r="B18" s="39" t="s">
        <v>298</v>
      </c>
      <c r="C18" s="39" t="s">
        <v>362</v>
      </c>
      <c r="D18" s="39" t="s">
        <v>300</v>
      </c>
      <c r="E18" s="39" t="s">
        <v>363</v>
      </c>
      <c r="F18" s="39"/>
      <c r="G18" s="39" t="s">
        <v>300</v>
      </c>
      <c r="H18" s="40"/>
      <c r="I18" s="41">
        <v>46995</v>
      </c>
      <c r="J18" s="42" t="s">
        <v>302</v>
      </c>
      <c r="K18" s="43">
        <f>SUM(B18:I19)</f>
        <v>205768</v>
      </c>
      <c r="L18" s="29"/>
      <c r="M18" s="29"/>
    </row>
    <row r="19" spans="1:13" ht="15.75">
      <c r="A19" s="29"/>
      <c r="B19" s="40">
        <v>105836</v>
      </c>
      <c r="C19" s="40">
        <v>43039</v>
      </c>
      <c r="D19" s="40">
        <v>4084</v>
      </c>
      <c r="E19" s="40">
        <v>3010</v>
      </c>
      <c r="F19" s="40"/>
      <c r="G19" s="40">
        <v>2804</v>
      </c>
      <c r="H19" s="40"/>
      <c r="I19" s="41"/>
      <c r="J19" s="29"/>
      <c r="K19" s="43"/>
      <c r="L19" s="29"/>
      <c r="M19" s="29"/>
    </row>
    <row r="20" spans="1:13" ht="15.75">
      <c r="A20" s="29"/>
      <c r="B20" s="41"/>
      <c r="C20" s="41"/>
      <c r="D20" s="41"/>
      <c r="E20" s="41"/>
      <c r="F20" s="41"/>
      <c r="G20" s="41"/>
      <c r="H20" s="41"/>
      <c r="I20" s="41"/>
      <c r="J20" s="29"/>
      <c r="K20" s="43"/>
      <c r="L20" s="29"/>
      <c r="M20" s="29"/>
    </row>
    <row r="21" spans="1:13" ht="15.75">
      <c r="A21" s="66" t="s">
        <v>9</v>
      </c>
      <c r="B21" s="60" t="s">
        <v>41</v>
      </c>
      <c r="C21" s="61"/>
      <c r="D21" s="61"/>
      <c r="E21" s="61"/>
      <c r="F21" s="61"/>
      <c r="G21" s="61"/>
      <c r="H21" s="60"/>
      <c r="I21" s="62">
        <v>69156</v>
      </c>
      <c r="J21" s="63" t="s">
        <v>42</v>
      </c>
      <c r="K21" s="43">
        <f>SUM(B21:I22)</f>
        <v>210336</v>
      </c>
      <c r="L21" s="29"/>
      <c r="M21" s="29"/>
    </row>
    <row r="22" spans="1:13" ht="15.75">
      <c r="A22" s="64"/>
      <c r="B22" s="61">
        <v>141180</v>
      </c>
      <c r="C22" s="61"/>
      <c r="D22" s="61"/>
      <c r="E22" s="61"/>
      <c r="F22" s="61"/>
      <c r="G22" s="61"/>
      <c r="H22" s="61"/>
      <c r="I22" s="62"/>
      <c r="J22" s="64"/>
      <c r="K22" s="43"/>
      <c r="L22" s="29"/>
      <c r="M22" s="29"/>
    </row>
    <row r="23" spans="1:13" ht="15.75">
      <c r="A23" s="29"/>
      <c r="B23" s="41"/>
      <c r="C23" s="41"/>
      <c r="D23" s="41"/>
      <c r="E23" s="41"/>
      <c r="F23" s="41"/>
      <c r="G23" s="41"/>
      <c r="H23" s="41"/>
      <c r="I23" s="41"/>
      <c r="J23" s="29"/>
      <c r="K23" s="43"/>
      <c r="L23" s="29"/>
      <c r="M23" s="29"/>
    </row>
    <row r="24" spans="1:13" ht="15.75">
      <c r="A24" s="38" t="s">
        <v>10</v>
      </c>
      <c r="B24" s="39" t="s">
        <v>43</v>
      </c>
      <c r="C24" s="40" t="s">
        <v>364</v>
      </c>
      <c r="D24" s="40"/>
      <c r="E24" s="40" t="s">
        <v>364</v>
      </c>
      <c r="F24" s="40"/>
      <c r="G24" s="40" t="s">
        <v>43</v>
      </c>
      <c r="H24" s="40"/>
      <c r="I24" s="41">
        <v>49135</v>
      </c>
      <c r="J24" s="42" t="s">
        <v>44</v>
      </c>
      <c r="K24" s="43">
        <f>SUM(B24:I25)</f>
        <v>189071</v>
      </c>
      <c r="L24" s="29"/>
      <c r="M24" s="29"/>
    </row>
    <row r="25" spans="1:13" ht="15.75">
      <c r="A25" s="29"/>
      <c r="B25" s="40">
        <v>113988</v>
      </c>
      <c r="C25" s="40">
        <v>19373</v>
      </c>
      <c r="D25" s="40"/>
      <c r="E25" s="40">
        <v>2104</v>
      </c>
      <c r="F25" s="40"/>
      <c r="G25" s="40">
        <v>4471</v>
      </c>
      <c r="H25" s="41"/>
      <c r="I25" s="41"/>
      <c r="J25" s="29"/>
      <c r="K25" s="43"/>
      <c r="L25" s="29"/>
      <c r="M25" s="29"/>
    </row>
    <row r="26" spans="1:13" ht="15.75">
      <c r="A26" s="29"/>
      <c r="B26" s="41"/>
      <c r="C26" s="41"/>
      <c r="D26" s="41"/>
      <c r="E26" s="41"/>
      <c r="F26" s="41"/>
      <c r="G26" s="41"/>
      <c r="H26" s="41"/>
      <c r="I26" s="41"/>
      <c r="J26" s="29"/>
      <c r="K26" s="43"/>
      <c r="L26" s="29"/>
      <c r="M26" s="29"/>
    </row>
    <row r="27" spans="1:13" ht="15.75">
      <c r="A27" s="66" t="s">
        <v>11</v>
      </c>
      <c r="B27" s="60" t="s">
        <v>305</v>
      </c>
      <c r="C27" s="61" t="s">
        <v>365</v>
      </c>
      <c r="D27" s="61"/>
      <c r="E27" s="60" t="s">
        <v>365</v>
      </c>
      <c r="F27" s="60"/>
      <c r="G27" s="60" t="s">
        <v>56</v>
      </c>
      <c r="H27" s="61"/>
      <c r="I27" s="62">
        <v>53398</v>
      </c>
      <c r="J27" s="63" t="s">
        <v>12</v>
      </c>
      <c r="K27" s="43">
        <f>SUM(B27:I28)</f>
        <v>253235</v>
      </c>
      <c r="L27" s="29"/>
      <c r="M27" s="29"/>
    </row>
    <row r="28" spans="1:13" ht="15.75">
      <c r="A28" s="64"/>
      <c r="B28" s="61">
        <v>152153</v>
      </c>
      <c r="C28" s="61">
        <v>36897</v>
      </c>
      <c r="D28" s="61"/>
      <c r="E28" s="62">
        <v>2165</v>
      </c>
      <c r="F28" s="62"/>
      <c r="G28" s="62">
        <v>8622</v>
      </c>
      <c r="H28" s="61"/>
      <c r="I28" s="62"/>
      <c r="J28" s="64"/>
      <c r="K28" s="43"/>
      <c r="L28" s="29"/>
      <c r="M28" s="29"/>
    </row>
    <row r="29" spans="1:13" ht="15.75">
      <c r="A29" s="29"/>
      <c r="B29" s="41"/>
      <c r="C29" s="41"/>
      <c r="D29" s="41"/>
      <c r="E29" s="41"/>
      <c r="F29" s="41"/>
      <c r="G29" s="41"/>
      <c r="H29" s="41"/>
      <c r="I29" s="41"/>
      <c r="J29" s="29"/>
      <c r="K29" s="43"/>
      <c r="L29" s="29"/>
      <c r="M29" s="29"/>
    </row>
    <row r="30" spans="1:13" ht="15.75">
      <c r="A30" s="84" t="s">
        <v>13</v>
      </c>
      <c r="B30" s="85" t="s">
        <v>307</v>
      </c>
      <c r="C30" s="86" t="s">
        <v>366</v>
      </c>
      <c r="D30" s="86"/>
      <c r="E30" s="86"/>
      <c r="F30" s="86"/>
      <c r="G30" s="86" t="s">
        <v>307</v>
      </c>
      <c r="H30" s="86"/>
      <c r="I30" s="87">
        <v>82487</v>
      </c>
      <c r="J30" s="88" t="s">
        <v>309</v>
      </c>
      <c r="K30" s="43">
        <f>SUM(B30:I31)</f>
        <v>203070</v>
      </c>
      <c r="L30" s="29"/>
      <c r="M30" s="29"/>
    </row>
    <row r="31" spans="1:13" ht="15.75">
      <c r="A31" s="89"/>
      <c r="B31" s="86">
        <v>106097</v>
      </c>
      <c r="C31" s="86">
        <v>8378</v>
      </c>
      <c r="D31" s="86"/>
      <c r="E31" s="86"/>
      <c r="F31" s="86"/>
      <c r="G31" s="86">
        <v>6108</v>
      </c>
      <c r="H31" s="86"/>
      <c r="I31" s="87"/>
      <c r="J31" s="89"/>
      <c r="K31" s="43"/>
      <c r="L31" s="29"/>
      <c r="M31" s="29"/>
    </row>
    <row r="32" spans="1:13" ht="15.75">
      <c r="A32" s="29"/>
      <c r="B32" s="41"/>
      <c r="C32" s="41"/>
      <c r="D32" s="41"/>
      <c r="E32" s="41"/>
      <c r="F32" s="41"/>
      <c r="G32" s="41"/>
      <c r="H32" s="41"/>
      <c r="I32" s="41"/>
      <c r="J32" s="29"/>
      <c r="K32" s="43"/>
      <c r="L32" s="29"/>
      <c r="M32" s="29"/>
    </row>
    <row r="33" spans="1:13" ht="15.75">
      <c r="A33" s="66" t="s">
        <v>14</v>
      </c>
      <c r="B33" s="60" t="s">
        <v>310</v>
      </c>
      <c r="C33" s="60" t="s">
        <v>367</v>
      </c>
      <c r="D33" s="60"/>
      <c r="E33" s="60" t="s">
        <v>367</v>
      </c>
      <c r="F33" s="60"/>
      <c r="G33" s="60"/>
      <c r="H33" s="61"/>
      <c r="I33" s="62">
        <v>64106</v>
      </c>
      <c r="J33" s="63" t="s">
        <v>312</v>
      </c>
      <c r="K33" s="43">
        <f>SUM(B33:I34)</f>
        <v>228761</v>
      </c>
      <c r="L33" s="29"/>
      <c r="M33" s="29"/>
    </row>
    <row r="34" spans="1:13" ht="15.75">
      <c r="A34" s="64"/>
      <c r="B34" s="61">
        <v>155090</v>
      </c>
      <c r="C34" s="62">
        <v>8204</v>
      </c>
      <c r="D34" s="62"/>
      <c r="E34" s="62">
        <v>1361</v>
      </c>
      <c r="F34" s="62"/>
      <c r="G34" s="62"/>
      <c r="H34" s="62"/>
      <c r="I34" s="62"/>
      <c r="J34" s="64"/>
      <c r="K34" s="43"/>
      <c r="L34" s="29"/>
      <c r="M34" s="29"/>
    </row>
    <row r="35" spans="1:13" ht="15.75">
      <c r="A35" s="29"/>
      <c r="B35" s="41"/>
      <c r="C35" s="41"/>
      <c r="D35" s="41"/>
      <c r="E35" s="41"/>
      <c r="F35" s="41"/>
      <c r="G35" s="41"/>
      <c r="H35" s="41"/>
      <c r="I35" s="41"/>
      <c r="J35" s="29"/>
      <c r="K35" s="43"/>
      <c r="L35" s="29"/>
      <c r="M35" s="29"/>
    </row>
    <row r="36" spans="1:13" ht="15.75">
      <c r="A36" s="90" t="s">
        <v>15</v>
      </c>
      <c r="B36" s="85" t="s">
        <v>46</v>
      </c>
      <c r="C36" s="85" t="s">
        <v>313</v>
      </c>
      <c r="D36" s="85"/>
      <c r="E36" s="85" t="s">
        <v>368</v>
      </c>
      <c r="F36" s="85"/>
      <c r="G36" s="85" t="s">
        <v>46</v>
      </c>
      <c r="H36" s="85"/>
      <c r="I36" s="87">
        <v>49265</v>
      </c>
      <c r="J36" s="88" t="s">
        <v>49</v>
      </c>
      <c r="K36" s="43">
        <f>SUM(B36:I37)</f>
        <v>230988</v>
      </c>
      <c r="L36" s="29"/>
      <c r="M36" s="29"/>
    </row>
    <row r="37" spans="1:13" ht="15.75">
      <c r="A37" s="89"/>
      <c r="B37" s="86">
        <v>158235</v>
      </c>
      <c r="C37" s="87">
        <v>11644</v>
      </c>
      <c r="D37" s="87"/>
      <c r="E37" s="86">
        <v>1517</v>
      </c>
      <c r="F37" s="86"/>
      <c r="G37" s="86">
        <v>10327</v>
      </c>
      <c r="H37" s="87"/>
      <c r="I37" s="87"/>
      <c r="J37" s="89"/>
      <c r="K37" s="43"/>
      <c r="L37" s="29"/>
      <c r="M37" s="29"/>
    </row>
    <row r="38" spans="1:13" ht="15.75">
      <c r="A38" s="29"/>
      <c r="B38" s="41"/>
      <c r="C38" s="41"/>
      <c r="D38" s="41"/>
      <c r="E38" s="41"/>
      <c r="F38" s="41"/>
      <c r="G38" s="41"/>
      <c r="H38" s="41"/>
      <c r="I38" s="41"/>
      <c r="J38" s="29"/>
      <c r="K38" s="43"/>
      <c r="L38" s="29"/>
      <c r="M38" s="29"/>
    </row>
    <row r="39" spans="1:13" ht="15.75">
      <c r="A39" s="66" t="s">
        <v>16</v>
      </c>
      <c r="B39" s="60" t="s">
        <v>314</v>
      </c>
      <c r="C39" s="60" t="s">
        <v>78</v>
      </c>
      <c r="D39" s="60"/>
      <c r="E39" s="60" t="s">
        <v>78</v>
      </c>
      <c r="F39" s="60"/>
      <c r="G39" s="60" t="s">
        <v>57</v>
      </c>
      <c r="H39" s="61"/>
      <c r="I39" s="62">
        <v>45115</v>
      </c>
      <c r="J39" s="63" t="s">
        <v>17</v>
      </c>
      <c r="K39" s="43">
        <f>SUM(B39:I40)</f>
        <v>181916</v>
      </c>
      <c r="L39" s="29"/>
      <c r="M39" s="29"/>
    </row>
    <row r="40" spans="1:13" ht="15.75">
      <c r="A40" s="64"/>
      <c r="B40" s="61">
        <v>115633</v>
      </c>
      <c r="C40" s="62">
        <v>12486</v>
      </c>
      <c r="D40" s="62"/>
      <c r="E40" s="62">
        <v>1262</v>
      </c>
      <c r="F40" s="62"/>
      <c r="G40" s="62">
        <v>7420</v>
      </c>
      <c r="H40" s="62"/>
      <c r="I40" s="62"/>
      <c r="J40" s="64"/>
      <c r="K40" s="43"/>
      <c r="L40" s="29"/>
      <c r="M40" s="29"/>
    </row>
    <row r="41" spans="1:13" ht="15.75">
      <c r="A41" s="29"/>
      <c r="B41" s="41"/>
      <c r="C41" s="41"/>
      <c r="D41" s="41"/>
      <c r="E41" s="41"/>
      <c r="F41" s="41"/>
      <c r="G41" s="41"/>
      <c r="H41" s="41"/>
      <c r="I41" s="41"/>
      <c r="J41" s="29"/>
      <c r="K41" s="43"/>
      <c r="L41" s="29"/>
      <c r="M41" s="29"/>
    </row>
    <row r="42" spans="1:13" ht="15.75">
      <c r="A42" s="90" t="s">
        <v>18</v>
      </c>
      <c r="B42" s="85" t="s">
        <v>316</v>
      </c>
      <c r="C42" s="85" t="s">
        <v>369</v>
      </c>
      <c r="D42" s="85" t="s">
        <v>370</v>
      </c>
      <c r="E42" s="85" t="s">
        <v>371</v>
      </c>
      <c r="F42" s="85"/>
      <c r="G42" s="85" t="s">
        <v>316</v>
      </c>
      <c r="H42" s="86"/>
      <c r="I42" s="87">
        <v>37358</v>
      </c>
      <c r="J42" s="88" t="s">
        <v>372</v>
      </c>
      <c r="K42" s="43">
        <f>SUM(B42:I43)</f>
        <v>224764</v>
      </c>
      <c r="L42" s="29"/>
      <c r="M42" s="29"/>
    </row>
    <row r="43" spans="1:13" ht="15.75">
      <c r="A43" s="89"/>
      <c r="B43" s="86">
        <v>107640</v>
      </c>
      <c r="C43" s="86">
        <v>62441</v>
      </c>
      <c r="D43" s="86">
        <v>4947</v>
      </c>
      <c r="E43" s="86">
        <v>5799</v>
      </c>
      <c r="F43" s="86"/>
      <c r="G43" s="86">
        <v>6579</v>
      </c>
      <c r="H43" s="86"/>
      <c r="I43" s="87"/>
      <c r="J43" s="89"/>
      <c r="K43" s="43"/>
      <c r="L43" s="29"/>
      <c r="M43" s="29"/>
    </row>
    <row r="44" spans="1:13" ht="15.75">
      <c r="A44" s="29"/>
      <c r="B44" s="41"/>
      <c r="C44" s="41"/>
      <c r="D44" s="41"/>
      <c r="E44" s="41"/>
      <c r="F44" s="41"/>
      <c r="G44" s="41"/>
      <c r="H44" s="41"/>
      <c r="I44" s="41"/>
      <c r="J44" s="29"/>
      <c r="K44" s="43"/>
      <c r="L44" s="29"/>
      <c r="M44" s="29"/>
    </row>
    <row r="45" spans="1:13" ht="15.75">
      <c r="A45" s="67" t="s">
        <v>19</v>
      </c>
      <c r="B45" s="60" t="s">
        <v>317</v>
      </c>
      <c r="C45" s="60" t="s">
        <v>373</v>
      </c>
      <c r="D45" s="60"/>
      <c r="E45" s="61"/>
      <c r="F45" s="61" t="s">
        <v>401</v>
      </c>
      <c r="G45" s="61" t="s">
        <v>58</v>
      </c>
      <c r="H45" s="60"/>
      <c r="I45" s="62">
        <v>45309</v>
      </c>
      <c r="J45" s="63" t="s">
        <v>20</v>
      </c>
      <c r="K45" s="43">
        <f>SUM(B45:I46)</f>
        <v>274592</v>
      </c>
      <c r="L45" s="29"/>
      <c r="M45" s="29"/>
    </row>
    <row r="46" spans="1:13" ht="15.75">
      <c r="A46" s="64"/>
      <c r="B46" s="61">
        <v>176426</v>
      </c>
      <c r="C46" s="61">
        <v>43385</v>
      </c>
      <c r="D46" s="61"/>
      <c r="E46" s="61"/>
      <c r="F46" s="61">
        <v>2659</v>
      </c>
      <c r="G46" s="61">
        <v>6813</v>
      </c>
      <c r="H46" s="61"/>
      <c r="I46" s="62"/>
      <c r="J46" s="64"/>
      <c r="K46" s="43"/>
      <c r="L46" s="29"/>
      <c r="M46" s="29"/>
    </row>
    <row r="47" spans="1:13" ht="15.75">
      <c r="A47" s="29"/>
      <c r="B47" s="41"/>
      <c r="C47" s="41"/>
      <c r="D47" s="41"/>
      <c r="E47" s="41"/>
      <c r="F47" s="41"/>
      <c r="G47" s="41"/>
      <c r="H47" s="41"/>
      <c r="I47" s="41"/>
      <c r="J47" s="29"/>
      <c r="K47" s="43"/>
      <c r="L47" s="29"/>
      <c r="M47" s="29"/>
    </row>
    <row r="48" spans="1:13" ht="15.75">
      <c r="A48" s="90" t="s">
        <v>21</v>
      </c>
      <c r="B48" s="85" t="s">
        <v>321</v>
      </c>
      <c r="C48" s="85" t="s">
        <v>374</v>
      </c>
      <c r="D48" s="86"/>
      <c r="E48" s="86"/>
      <c r="F48" s="86"/>
      <c r="G48" s="86" t="s">
        <v>210</v>
      </c>
      <c r="H48" s="85" t="s">
        <v>375</v>
      </c>
      <c r="I48" s="87">
        <v>46483</v>
      </c>
      <c r="J48" s="88" t="s">
        <v>211</v>
      </c>
      <c r="K48" s="43">
        <f>SUM(B48:I51)</f>
        <v>245159</v>
      </c>
      <c r="L48" s="29"/>
      <c r="M48" s="29"/>
    </row>
    <row r="49" spans="1:13" ht="15.75">
      <c r="A49" s="89"/>
      <c r="B49" s="86">
        <v>170372</v>
      </c>
      <c r="C49" s="86">
        <v>15676</v>
      </c>
      <c r="D49" s="86"/>
      <c r="E49" s="86"/>
      <c r="F49" s="86"/>
      <c r="G49" s="86">
        <v>6779</v>
      </c>
      <c r="H49" s="91">
        <v>2141</v>
      </c>
      <c r="I49" s="87"/>
      <c r="J49" s="89"/>
      <c r="K49" s="43"/>
      <c r="L49" s="29"/>
      <c r="M49" s="29"/>
    </row>
    <row r="50" spans="1:13" ht="15.75">
      <c r="A50" s="89"/>
      <c r="B50" s="86"/>
      <c r="C50" s="86"/>
      <c r="D50" s="86"/>
      <c r="E50" s="86"/>
      <c r="F50" s="86"/>
      <c r="G50" s="86"/>
      <c r="H50" s="85" t="s">
        <v>324</v>
      </c>
      <c r="I50" s="87"/>
      <c r="J50" s="89"/>
      <c r="K50" s="43"/>
      <c r="L50" s="29"/>
      <c r="M50" s="29"/>
    </row>
    <row r="51" spans="1:13" ht="15.75">
      <c r="A51" s="89"/>
      <c r="B51" s="86"/>
      <c r="C51" s="86"/>
      <c r="D51" s="86"/>
      <c r="E51" s="86"/>
      <c r="F51" s="86"/>
      <c r="G51" s="86"/>
      <c r="H51" s="91">
        <v>3708</v>
      </c>
      <c r="I51" s="87"/>
      <c r="J51" s="89"/>
      <c r="K51" s="43"/>
      <c r="L51" s="29"/>
      <c r="M51" s="29"/>
    </row>
    <row r="52" spans="1:13" ht="15.75">
      <c r="A52" s="29"/>
      <c r="B52" s="41"/>
      <c r="C52" s="41"/>
      <c r="D52" s="41"/>
      <c r="E52" s="41"/>
      <c r="F52" s="41"/>
      <c r="G52" s="41"/>
      <c r="H52" s="41" t="s">
        <v>22</v>
      </c>
      <c r="I52" s="41"/>
      <c r="J52" s="29"/>
      <c r="K52" s="41"/>
      <c r="L52" s="29"/>
      <c r="M52" s="29"/>
    </row>
    <row r="53" spans="1:13" ht="15.75">
      <c r="A53" s="67" t="s">
        <v>23</v>
      </c>
      <c r="B53" s="60" t="s">
        <v>326</v>
      </c>
      <c r="C53" s="60" t="s">
        <v>376</v>
      </c>
      <c r="D53" s="60"/>
      <c r="E53" s="60" t="s">
        <v>376</v>
      </c>
      <c r="F53" s="60"/>
      <c r="G53" s="60" t="s">
        <v>59</v>
      </c>
      <c r="H53" s="60"/>
      <c r="I53" s="62">
        <v>37832</v>
      </c>
      <c r="J53" s="63" t="s">
        <v>24</v>
      </c>
      <c r="K53" s="41">
        <f>SUM(B53:I54)</f>
        <v>169499</v>
      </c>
      <c r="L53" s="29"/>
      <c r="M53" s="29"/>
    </row>
    <row r="54" spans="1:13" ht="15.75">
      <c r="A54" s="64"/>
      <c r="B54" s="61">
        <v>123312</v>
      </c>
      <c r="C54" s="61">
        <v>3941</v>
      </c>
      <c r="D54" s="61"/>
      <c r="E54" s="62">
        <v>547</v>
      </c>
      <c r="F54" s="62"/>
      <c r="G54" s="62">
        <v>3867</v>
      </c>
      <c r="H54" s="65"/>
      <c r="I54" s="62"/>
      <c r="J54" s="64"/>
      <c r="K54" s="41"/>
      <c r="L54" s="29"/>
      <c r="M54" s="29"/>
    </row>
    <row r="55" spans="1:13" ht="15.75">
      <c r="A55" s="29"/>
      <c r="B55" s="41"/>
      <c r="C55" s="41"/>
      <c r="D55" s="41"/>
      <c r="E55" s="41"/>
      <c r="F55" s="41"/>
      <c r="G55" s="41"/>
      <c r="H55" s="41"/>
      <c r="I55" s="41"/>
      <c r="J55" s="29"/>
      <c r="K55" s="41"/>
      <c r="L55" s="29"/>
      <c r="M55" s="29"/>
    </row>
    <row r="56" spans="1:13" ht="15.75">
      <c r="A56" s="90" t="s">
        <v>25</v>
      </c>
      <c r="B56" s="85" t="s">
        <v>327</v>
      </c>
      <c r="C56" s="85" t="s">
        <v>377</v>
      </c>
      <c r="D56" s="85" t="s">
        <v>51</v>
      </c>
      <c r="E56" s="85" t="s">
        <v>377</v>
      </c>
      <c r="F56" s="85"/>
      <c r="G56" s="85" t="s">
        <v>51</v>
      </c>
      <c r="H56" s="86"/>
      <c r="I56" s="87">
        <v>41464</v>
      </c>
      <c r="J56" s="88" t="s">
        <v>26</v>
      </c>
      <c r="K56" s="41">
        <f>SUM(B56:I57)</f>
        <v>243765</v>
      </c>
      <c r="L56" s="29"/>
      <c r="M56" s="29"/>
    </row>
    <row r="57" spans="1:13" ht="15.75">
      <c r="A57" s="89"/>
      <c r="B57" s="86">
        <v>149676</v>
      </c>
      <c r="C57" s="86">
        <v>35994</v>
      </c>
      <c r="D57" s="92">
        <v>6721</v>
      </c>
      <c r="E57" s="86">
        <v>4713</v>
      </c>
      <c r="F57" s="86"/>
      <c r="G57" s="86">
        <v>5197</v>
      </c>
      <c r="H57" s="87"/>
      <c r="I57" s="87"/>
      <c r="J57" s="89"/>
      <c r="K57" s="41"/>
      <c r="L57" s="29"/>
      <c r="M57" s="29"/>
    </row>
    <row r="58" spans="1:13" ht="15.75">
      <c r="A58" s="29"/>
      <c r="B58" s="41"/>
      <c r="C58" s="41"/>
      <c r="D58" s="41"/>
      <c r="E58" s="41"/>
      <c r="F58" s="41"/>
      <c r="G58" s="41"/>
      <c r="H58" s="41"/>
      <c r="I58" s="41"/>
      <c r="J58" s="29"/>
      <c r="K58" s="41"/>
      <c r="L58" s="29"/>
      <c r="M58" s="29"/>
    </row>
    <row r="59" spans="1:13" ht="15.75">
      <c r="A59" s="67" t="s">
        <v>27</v>
      </c>
      <c r="B59" s="60" t="s">
        <v>330</v>
      </c>
      <c r="C59" s="60" t="s">
        <v>331</v>
      </c>
      <c r="D59" s="60"/>
      <c r="E59" s="60" t="s">
        <v>331</v>
      </c>
      <c r="F59" s="60"/>
      <c r="G59" s="60" t="s">
        <v>60</v>
      </c>
      <c r="H59" s="60"/>
      <c r="I59" s="62">
        <v>46739</v>
      </c>
      <c r="J59" s="63" t="s">
        <v>28</v>
      </c>
      <c r="K59" s="41">
        <f>SUM(B59:I60)</f>
        <v>302028</v>
      </c>
      <c r="L59" s="29"/>
      <c r="M59" s="29"/>
    </row>
    <row r="60" spans="1:13" ht="15.75">
      <c r="A60" s="64"/>
      <c r="B60" s="61">
        <v>167365</v>
      </c>
      <c r="C60" s="61">
        <v>73237</v>
      </c>
      <c r="D60" s="62"/>
      <c r="E60" s="61">
        <v>7261</v>
      </c>
      <c r="F60" s="61"/>
      <c r="G60" s="61">
        <v>7426</v>
      </c>
      <c r="H60" s="65"/>
      <c r="I60" s="62"/>
      <c r="J60" s="64"/>
      <c r="K60" s="41"/>
      <c r="L60" s="29"/>
      <c r="M60" s="29"/>
    </row>
    <row r="61" spans="1:13" ht="15.75">
      <c r="A61" s="29"/>
      <c r="B61" s="41"/>
      <c r="C61" s="41"/>
      <c r="D61" s="41"/>
      <c r="E61" s="41"/>
      <c r="F61" s="41"/>
      <c r="G61" s="41"/>
      <c r="H61" s="41"/>
      <c r="I61" s="41"/>
      <c r="J61" s="29"/>
      <c r="K61" s="41"/>
      <c r="L61" s="29"/>
      <c r="M61" s="29"/>
    </row>
    <row r="62" spans="1:13" ht="15.75">
      <c r="A62" s="90" t="s">
        <v>29</v>
      </c>
      <c r="B62" s="85" t="s">
        <v>332</v>
      </c>
      <c r="C62" s="85" t="s">
        <v>378</v>
      </c>
      <c r="D62" s="85" t="s">
        <v>332</v>
      </c>
      <c r="E62" s="85" t="s">
        <v>378</v>
      </c>
      <c r="F62" s="85"/>
      <c r="G62" s="85" t="s">
        <v>332</v>
      </c>
      <c r="H62" s="85"/>
      <c r="I62" s="87">
        <v>39531</v>
      </c>
      <c r="J62" s="88" t="s">
        <v>379</v>
      </c>
      <c r="K62" s="41">
        <f>SUM(B62:I63)</f>
        <v>320510</v>
      </c>
      <c r="L62" s="29"/>
      <c r="M62" s="29"/>
    </row>
    <row r="63" spans="1:13" ht="15.75">
      <c r="A63" s="89"/>
      <c r="B63" s="86">
        <v>141173</v>
      </c>
      <c r="C63" s="86">
        <v>103813</v>
      </c>
      <c r="D63" s="87">
        <v>16584</v>
      </c>
      <c r="E63" s="86">
        <v>12307</v>
      </c>
      <c r="F63" s="86"/>
      <c r="G63" s="86">
        <v>7102</v>
      </c>
      <c r="H63" s="86"/>
      <c r="I63" s="87"/>
      <c r="J63" s="89"/>
      <c r="K63" s="41"/>
      <c r="L63" s="29"/>
      <c r="M63" s="29"/>
    </row>
    <row r="64" spans="1:13" ht="15.75">
      <c r="A64" s="29"/>
      <c r="B64" s="41"/>
      <c r="C64" s="41"/>
      <c r="D64" s="41"/>
      <c r="E64" s="41"/>
      <c r="F64" s="41"/>
      <c r="G64" s="41"/>
      <c r="H64" s="41"/>
      <c r="I64" s="41"/>
      <c r="J64" s="29"/>
      <c r="K64" s="41"/>
      <c r="L64" s="29"/>
      <c r="M64" s="29"/>
    </row>
    <row r="65" spans="1:13" ht="15.75">
      <c r="A65" s="67" t="s">
        <v>30</v>
      </c>
      <c r="B65" s="60" t="s">
        <v>380</v>
      </c>
      <c r="C65" s="60" t="s">
        <v>381</v>
      </c>
      <c r="D65" s="60" t="s">
        <v>381</v>
      </c>
      <c r="E65" s="60" t="s">
        <v>381</v>
      </c>
      <c r="F65" s="60"/>
      <c r="G65" s="60" t="s">
        <v>380</v>
      </c>
      <c r="H65" s="61"/>
      <c r="I65" s="62">
        <v>23034</v>
      </c>
      <c r="J65" s="63" t="s">
        <v>382</v>
      </c>
      <c r="K65" s="41">
        <f>SUM(B65:I66)</f>
        <v>334716</v>
      </c>
      <c r="L65" s="29"/>
      <c r="M65" s="29"/>
    </row>
    <row r="66" spans="1:13" ht="15.75">
      <c r="A66" s="64"/>
      <c r="B66" s="62">
        <v>178996</v>
      </c>
      <c r="C66" s="61">
        <v>99930</v>
      </c>
      <c r="D66" s="62">
        <v>8024</v>
      </c>
      <c r="E66" s="62">
        <v>10077</v>
      </c>
      <c r="F66" s="62"/>
      <c r="G66" s="62">
        <v>14655</v>
      </c>
      <c r="H66" s="62"/>
      <c r="I66" s="62"/>
      <c r="J66" s="64"/>
      <c r="K66" s="41"/>
      <c r="L66" s="29"/>
      <c r="M66" s="29"/>
    </row>
    <row r="67" spans="1:13" ht="15.75">
      <c r="A67" s="64"/>
      <c r="B67" s="62"/>
      <c r="C67" s="61"/>
      <c r="D67" s="62"/>
      <c r="E67" s="62"/>
      <c r="F67" s="62"/>
      <c r="G67" s="62"/>
      <c r="H67" s="62"/>
      <c r="I67" s="62"/>
      <c r="J67" s="64"/>
      <c r="K67" s="41"/>
      <c r="L67" s="29"/>
      <c r="M67" s="29"/>
    </row>
    <row r="68" spans="1:13" ht="17.25">
      <c r="A68" s="67" t="s">
        <v>666</v>
      </c>
      <c r="B68" s="61" t="s">
        <v>257</v>
      </c>
      <c r="C68" s="61" t="s">
        <v>667</v>
      </c>
      <c r="D68" s="61" t="s">
        <v>257</v>
      </c>
      <c r="E68" s="61" t="s">
        <v>667</v>
      </c>
      <c r="F68" s="61"/>
      <c r="G68" s="61" t="s">
        <v>257</v>
      </c>
      <c r="H68" s="61"/>
      <c r="I68" s="61">
        <v>429</v>
      </c>
      <c r="J68" s="68" t="s">
        <v>668</v>
      </c>
      <c r="K68" s="41">
        <f>SUM(B68:I69)</f>
        <v>161369</v>
      </c>
      <c r="L68" s="29"/>
      <c r="M68" s="29"/>
    </row>
    <row r="69" spans="1:13" ht="15.75">
      <c r="A69" s="64"/>
      <c r="B69" s="62">
        <v>70240</v>
      </c>
      <c r="C69" s="61">
        <v>68775</v>
      </c>
      <c r="D69" s="62">
        <v>6754</v>
      </c>
      <c r="E69" s="62">
        <v>11332</v>
      </c>
      <c r="F69" s="62"/>
      <c r="G69" s="62">
        <v>3839</v>
      </c>
      <c r="H69" s="62"/>
      <c r="I69" s="62"/>
      <c r="J69" s="64"/>
      <c r="K69" s="41"/>
      <c r="L69" s="29"/>
      <c r="M69" s="29"/>
    </row>
    <row r="70" spans="1:13" ht="15.75">
      <c r="A70" s="29"/>
      <c r="B70" s="41"/>
      <c r="C70" s="41"/>
      <c r="D70" s="41"/>
      <c r="E70" s="41"/>
      <c r="F70" s="41"/>
      <c r="G70" s="41"/>
      <c r="H70" s="41"/>
      <c r="I70" s="41"/>
      <c r="J70" s="29"/>
      <c r="K70" s="41"/>
      <c r="L70" s="29"/>
      <c r="M70" s="29"/>
    </row>
    <row r="71" spans="1:13" ht="15.75">
      <c r="A71" s="90" t="s">
        <v>31</v>
      </c>
      <c r="B71" s="85" t="s">
        <v>52</v>
      </c>
      <c r="C71" s="85" t="s">
        <v>383</v>
      </c>
      <c r="D71" s="85" t="s">
        <v>384</v>
      </c>
      <c r="E71" s="85" t="s">
        <v>383</v>
      </c>
      <c r="F71" s="85"/>
      <c r="G71" s="85" t="s">
        <v>52</v>
      </c>
      <c r="H71" s="86"/>
      <c r="I71" s="87">
        <v>36081</v>
      </c>
      <c r="J71" s="88" t="s">
        <v>53</v>
      </c>
      <c r="K71" s="41">
        <f>SUM(B71:I72)</f>
        <v>311931</v>
      </c>
      <c r="L71" s="29"/>
      <c r="M71" s="29"/>
    </row>
    <row r="72" spans="1:13" ht="15.75">
      <c r="A72" s="89"/>
      <c r="B72" s="87">
        <v>159849</v>
      </c>
      <c r="C72" s="86">
        <v>85267</v>
      </c>
      <c r="D72" s="86">
        <v>7965</v>
      </c>
      <c r="E72" s="87">
        <v>11332</v>
      </c>
      <c r="F72" s="87"/>
      <c r="G72" s="87">
        <v>11437</v>
      </c>
      <c r="H72" s="87"/>
      <c r="I72" s="87"/>
      <c r="J72" s="89"/>
      <c r="K72" s="41"/>
      <c r="L72" s="29"/>
      <c r="M72" s="29"/>
    </row>
    <row r="73" spans="1:13" ht="15.75">
      <c r="A73" s="29"/>
      <c r="B73" s="41"/>
      <c r="C73" s="41"/>
      <c r="D73" s="41"/>
      <c r="E73" s="41"/>
      <c r="F73" s="41"/>
      <c r="G73" s="41"/>
      <c r="H73" s="41"/>
      <c r="I73" s="41"/>
      <c r="J73" s="29"/>
      <c r="K73" s="41"/>
      <c r="L73" s="29"/>
      <c r="M73" s="29"/>
    </row>
    <row r="74" spans="1:13" ht="15.75">
      <c r="A74" s="67" t="s">
        <v>32</v>
      </c>
      <c r="B74" s="60" t="s">
        <v>335</v>
      </c>
      <c r="C74" s="60" t="s">
        <v>336</v>
      </c>
      <c r="D74" s="60" t="s">
        <v>335</v>
      </c>
      <c r="E74" s="61" t="s">
        <v>336</v>
      </c>
      <c r="F74" s="61"/>
      <c r="G74" s="61" t="s">
        <v>335</v>
      </c>
      <c r="H74" s="61"/>
      <c r="I74" s="62">
        <v>36418</v>
      </c>
      <c r="J74" s="63" t="s">
        <v>337</v>
      </c>
      <c r="K74" s="41">
        <f>SUM(B74:I75)</f>
        <v>290102</v>
      </c>
      <c r="L74" s="29"/>
      <c r="M74" s="29"/>
    </row>
    <row r="75" spans="1:13" ht="15.75">
      <c r="A75" s="64"/>
      <c r="B75" s="62">
        <v>147238</v>
      </c>
      <c r="C75" s="61">
        <v>76569</v>
      </c>
      <c r="D75" s="62">
        <v>11320</v>
      </c>
      <c r="E75" s="62">
        <v>8557</v>
      </c>
      <c r="F75" s="62"/>
      <c r="G75" s="62">
        <v>10000</v>
      </c>
      <c r="H75" s="61"/>
      <c r="I75" s="62"/>
      <c r="J75" s="64"/>
      <c r="K75" s="41"/>
      <c r="L75" s="29"/>
      <c r="M75" s="29"/>
    </row>
    <row r="76" spans="1:13" ht="15.75">
      <c r="A76" s="29"/>
      <c r="B76" s="41"/>
      <c r="C76" s="41"/>
      <c r="D76" s="41"/>
      <c r="E76" s="41"/>
      <c r="F76" s="41"/>
      <c r="G76" s="41"/>
      <c r="H76" s="41"/>
      <c r="I76" s="41"/>
      <c r="J76" s="29"/>
      <c r="K76" s="41"/>
      <c r="L76" s="29"/>
      <c r="M76" s="29"/>
    </row>
    <row r="77" spans="1:13" ht="15.75">
      <c r="A77" s="90" t="s">
        <v>33</v>
      </c>
      <c r="B77" s="85" t="s">
        <v>385</v>
      </c>
      <c r="C77" s="85" t="s">
        <v>386</v>
      </c>
      <c r="D77" s="85" t="s">
        <v>386</v>
      </c>
      <c r="E77" s="86" t="s">
        <v>386</v>
      </c>
      <c r="F77" s="86"/>
      <c r="G77" s="86" t="s">
        <v>385</v>
      </c>
      <c r="H77" s="86"/>
      <c r="I77" s="87">
        <v>42338</v>
      </c>
      <c r="J77" s="88" t="s">
        <v>387</v>
      </c>
      <c r="K77" s="41">
        <f>SUM(B77:I78)</f>
        <v>261238</v>
      </c>
      <c r="L77" s="29"/>
      <c r="M77" s="29"/>
    </row>
    <row r="78" spans="1:13" ht="15.75">
      <c r="A78" s="89"/>
      <c r="B78" s="87">
        <v>70037</v>
      </c>
      <c r="C78" s="86">
        <v>120778</v>
      </c>
      <c r="D78" s="87">
        <v>12958</v>
      </c>
      <c r="E78" s="87">
        <v>9293</v>
      </c>
      <c r="F78" s="87"/>
      <c r="G78" s="87">
        <v>5834</v>
      </c>
      <c r="H78" s="86"/>
      <c r="I78" s="87"/>
      <c r="J78" s="89"/>
      <c r="K78" s="41"/>
      <c r="L78" s="29"/>
      <c r="M78" s="29"/>
    </row>
    <row r="79" spans="1:13" ht="15.75">
      <c r="A79" s="89"/>
      <c r="B79" s="87"/>
      <c r="C79" s="86"/>
      <c r="D79" s="87"/>
      <c r="E79" s="87"/>
      <c r="F79" s="87"/>
      <c r="G79" s="87"/>
      <c r="H79" s="86"/>
      <c r="I79" s="87"/>
      <c r="J79" s="89"/>
      <c r="K79" s="41"/>
      <c r="L79" s="29"/>
      <c r="M79" s="29"/>
    </row>
    <row r="80" spans="1:13" ht="17.25">
      <c r="A80" s="90" t="s">
        <v>671</v>
      </c>
      <c r="B80" s="86" t="s">
        <v>268</v>
      </c>
      <c r="C80" s="86" t="s">
        <v>672</v>
      </c>
      <c r="D80" s="86" t="s">
        <v>672</v>
      </c>
      <c r="E80" s="86" t="s">
        <v>338</v>
      </c>
      <c r="F80" s="86"/>
      <c r="G80" s="86" t="s">
        <v>268</v>
      </c>
      <c r="H80" s="86"/>
      <c r="I80" s="86">
        <v>10502</v>
      </c>
      <c r="J80" s="93" t="s">
        <v>270</v>
      </c>
      <c r="K80" s="41">
        <f>SUM(B80:I81)</f>
        <v>161774</v>
      </c>
      <c r="L80" s="29"/>
      <c r="M80" s="29"/>
    </row>
    <row r="81" spans="1:13" ht="15.75">
      <c r="A81" s="89"/>
      <c r="B81" s="87">
        <v>66548</v>
      </c>
      <c r="C81" s="86">
        <v>7260</v>
      </c>
      <c r="D81" s="87">
        <v>1322</v>
      </c>
      <c r="E81" s="87">
        <v>69553</v>
      </c>
      <c r="F81" s="87"/>
      <c r="G81" s="87">
        <v>6589</v>
      </c>
      <c r="H81" s="86"/>
      <c r="I81" s="87"/>
      <c r="J81" s="89"/>
      <c r="K81" s="41"/>
      <c r="L81" s="29"/>
      <c r="M81" s="29"/>
    </row>
    <row r="82" spans="1:13" ht="15.75">
      <c r="A82" s="29"/>
      <c r="B82" s="41"/>
      <c r="C82" s="41"/>
      <c r="D82" s="41"/>
      <c r="E82" s="41"/>
      <c r="F82" s="41"/>
      <c r="G82" s="41"/>
      <c r="H82" s="41"/>
      <c r="I82" s="41"/>
      <c r="J82" s="29"/>
      <c r="K82" s="41"/>
      <c r="L82" s="29"/>
      <c r="M82" s="29"/>
    </row>
    <row r="83" spans="1:13" ht="15.75">
      <c r="A83" s="67" t="s">
        <v>34</v>
      </c>
      <c r="B83" s="60" t="s">
        <v>339</v>
      </c>
      <c r="C83" s="60" t="s">
        <v>220</v>
      </c>
      <c r="D83" s="60" t="s">
        <v>220</v>
      </c>
      <c r="E83" s="61" t="s">
        <v>220</v>
      </c>
      <c r="F83" s="61"/>
      <c r="G83" s="61" t="s">
        <v>339</v>
      </c>
      <c r="H83" s="61"/>
      <c r="I83" s="62">
        <v>30435</v>
      </c>
      <c r="J83" s="63" t="s">
        <v>388</v>
      </c>
      <c r="K83" s="41">
        <f>SUM(B83:I84)</f>
        <v>282114</v>
      </c>
      <c r="L83" s="29"/>
      <c r="M83" s="29"/>
    </row>
    <row r="84" spans="1:13" ht="15.75">
      <c r="A84" s="64"/>
      <c r="B84" s="62">
        <v>121345</v>
      </c>
      <c r="C84" s="61">
        <v>103379</v>
      </c>
      <c r="D84" s="61">
        <v>9555</v>
      </c>
      <c r="E84" s="62">
        <v>7946</v>
      </c>
      <c r="F84" s="62"/>
      <c r="G84" s="62">
        <v>9454</v>
      </c>
      <c r="H84" s="62"/>
      <c r="I84" s="62"/>
      <c r="J84" s="64"/>
      <c r="K84" s="41"/>
      <c r="L84" s="29"/>
      <c r="M84" s="29"/>
    </row>
    <row r="85" spans="1:13" ht="15.75">
      <c r="A85" s="29"/>
      <c r="B85" s="41"/>
      <c r="C85" s="41"/>
      <c r="D85" s="41"/>
      <c r="E85" s="41"/>
      <c r="F85" s="41"/>
      <c r="G85" s="41"/>
      <c r="H85" s="41"/>
      <c r="I85" s="41"/>
      <c r="J85" s="29"/>
      <c r="K85" s="41"/>
      <c r="L85" s="29"/>
      <c r="M85" s="29"/>
    </row>
    <row r="86" spans="1:13" ht="15.75">
      <c r="A86" s="90" t="s">
        <v>35</v>
      </c>
      <c r="B86" s="86" t="s">
        <v>223</v>
      </c>
      <c r="C86" s="85" t="s">
        <v>389</v>
      </c>
      <c r="D86" s="85"/>
      <c r="E86" s="85" t="s">
        <v>389</v>
      </c>
      <c r="F86" s="85"/>
      <c r="G86" s="85" t="s">
        <v>223</v>
      </c>
      <c r="H86" s="86" t="s">
        <v>390</v>
      </c>
      <c r="I86" s="87">
        <v>35105</v>
      </c>
      <c r="J86" s="88" t="s">
        <v>274</v>
      </c>
      <c r="K86" s="41">
        <f>SUM(B86:I87)</f>
        <v>322180</v>
      </c>
      <c r="L86" s="29"/>
      <c r="M86" s="29"/>
    </row>
    <row r="87" spans="1:13" ht="15.75">
      <c r="A87" s="89"/>
      <c r="B87" s="87">
        <v>148290</v>
      </c>
      <c r="C87" s="86">
        <v>106653</v>
      </c>
      <c r="D87" s="86"/>
      <c r="E87" s="87">
        <v>13564</v>
      </c>
      <c r="F87" s="87"/>
      <c r="G87" s="87">
        <v>9085</v>
      </c>
      <c r="H87" s="86">
        <v>9483</v>
      </c>
      <c r="I87" s="87"/>
      <c r="J87" s="89"/>
      <c r="K87" s="41"/>
      <c r="L87" s="29"/>
      <c r="M87" s="29"/>
    </row>
    <row r="88" spans="1:13" ht="15.75">
      <c r="A88" s="29"/>
      <c r="B88" s="41"/>
      <c r="C88" s="41"/>
      <c r="D88" s="41"/>
      <c r="E88" s="41"/>
      <c r="F88" s="41"/>
      <c r="G88" s="41"/>
      <c r="H88" s="41"/>
      <c r="I88" s="41"/>
      <c r="J88" s="29"/>
      <c r="K88" s="41"/>
      <c r="L88" s="29"/>
      <c r="M88" s="29"/>
    </row>
    <row r="89" spans="1:13" ht="15.75">
      <c r="A89" s="67" t="s">
        <v>36</v>
      </c>
      <c r="B89" s="60" t="s">
        <v>391</v>
      </c>
      <c r="C89" s="60" t="s">
        <v>343</v>
      </c>
      <c r="D89" s="60" t="s">
        <v>343</v>
      </c>
      <c r="E89" s="61" t="s">
        <v>343</v>
      </c>
      <c r="F89" s="61"/>
      <c r="G89" s="61" t="s">
        <v>402</v>
      </c>
      <c r="H89" s="61"/>
      <c r="I89" s="62">
        <v>52925</v>
      </c>
      <c r="J89" s="63" t="s">
        <v>344</v>
      </c>
      <c r="K89" s="41">
        <f>SUM(B89:I90)</f>
        <v>323251</v>
      </c>
      <c r="L89" s="29"/>
      <c r="M89" s="29"/>
    </row>
    <row r="90" spans="1:13" ht="15.75">
      <c r="A90" s="64"/>
      <c r="B90" s="62">
        <v>109615</v>
      </c>
      <c r="C90" s="61">
        <v>124845</v>
      </c>
      <c r="D90" s="61">
        <v>9896</v>
      </c>
      <c r="E90" s="62">
        <v>13866</v>
      </c>
      <c r="F90" s="62"/>
      <c r="G90" s="62">
        <v>12104</v>
      </c>
      <c r="H90" s="61"/>
      <c r="I90" s="62"/>
      <c r="J90" s="64"/>
      <c r="K90" s="41"/>
      <c r="L90" s="29"/>
      <c r="M90" s="29"/>
    </row>
    <row r="91" spans="1:13" ht="15.75">
      <c r="A91" s="29"/>
      <c r="B91" s="41"/>
      <c r="C91" s="41"/>
      <c r="D91" s="41"/>
      <c r="E91" s="41"/>
      <c r="F91" s="41"/>
      <c r="G91" s="41"/>
      <c r="H91" s="41"/>
      <c r="I91" s="41"/>
      <c r="J91" s="29"/>
      <c r="K91" s="41"/>
      <c r="L91" s="29"/>
      <c r="M91" s="29"/>
    </row>
    <row r="92" spans="1:13" ht="15.75">
      <c r="A92" s="90" t="s">
        <v>37</v>
      </c>
      <c r="B92" s="85" t="s">
        <v>47</v>
      </c>
      <c r="C92" s="85" t="s">
        <v>392</v>
      </c>
      <c r="D92" s="85" t="s">
        <v>392</v>
      </c>
      <c r="E92" s="86" t="s">
        <v>393</v>
      </c>
      <c r="F92" s="86"/>
      <c r="G92" s="86" t="s">
        <v>47</v>
      </c>
      <c r="H92" s="85"/>
      <c r="I92" s="87">
        <v>43959</v>
      </c>
      <c r="J92" s="88" t="s">
        <v>54</v>
      </c>
      <c r="K92" s="41">
        <f>SUM(B92:I93)</f>
        <v>293504</v>
      </c>
      <c r="L92" s="29"/>
      <c r="M92" s="29"/>
    </row>
    <row r="93" spans="1:13" ht="15.75">
      <c r="A93" s="90"/>
      <c r="B93" s="87">
        <v>169196</v>
      </c>
      <c r="C93" s="86">
        <v>50420</v>
      </c>
      <c r="D93" s="86">
        <v>5934</v>
      </c>
      <c r="E93" s="87">
        <v>7478</v>
      </c>
      <c r="F93" s="87"/>
      <c r="G93" s="87">
        <v>16517</v>
      </c>
      <c r="H93" s="86"/>
      <c r="I93" s="87"/>
      <c r="J93" s="84"/>
      <c r="K93" s="41"/>
      <c r="L93" s="29"/>
      <c r="M93" s="29"/>
    </row>
    <row r="94" spans="1:13" ht="15.75">
      <c r="A94" s="29"/>
      <c r="B94" s="41"/>
      <c r="C94" s="41"/>
      <c r="D94" s="41"/>
      <c r="E94" s="41"/>
      <c r="F94" s="41"/>
      <c r="G94" s="41"/>
      <c r="H94" s="41"/>
      <c r="I94" s="41"/>
      <c r="J94" s="29"/>
      <c r="K94" s="41"/>
      <c r="L94" s="29"/>
      <c r="M94" s="29"/>
    </row>
    <row r="95" spans="1:13" ht="15.75">
      <c r="A95" s="67" t="s">
        <v>347</v>
      </c>
      <c r="B95" s="60" t="s">
        <v>348</v>
      </c>
      <c r="C95" s="61" t="s">
        <v>394</v>
      </c>
      <c r="D95" s="61" t="s">
        <v>50</v>
      </c>
      <c r="E95" s="61" t="s">
        <v>395</v>
      </c>
      <c r="F95" s="61"/>
      <c r="G95" s="61" t="s">
        <v>50</v>
      </c>
      <c r="H95" s="61"/>
      <c r="I95" s="62">
        <v>50542</v>
      </c>
      <c r="J95" s="63" t="s">
        <v>38</v>
      </c>
      <c r="K95" s="41">
        <f>SUM(B95:I96)</f>
        <v>271887</v>
      </c>
      <c r="L95" s="29"/>
      <c r="M95" s="29"/>
    </row>
    <row r="96" spans="1:13" ht="15.75">
      <c r="A96" s="64"/>
      <c r="B96" s="61">
        <v>155409</v>
      </c>
      <c r="C96" s="62">
        <v>42016</v>
      </c>
      <c r="D96" s="62">
        <v>9424</v>
      </c>
      <c r="E96" s="62">
        <v>6674</v>
      </c>
      <c r="F96" s="62"/>
      <c r="G96" s="62">
        <v>7822</v>
      </c>
      <c r="H96" s="62"/>
      <c r="I96" s="62"/>
      <c r="J96" s="64"/>
      <c r="K96" s="41"/>
      <c r="L96" s="29"/>
      <c r="M96" s="29"/>
    </row>
    <row r="97" spans="1:13" ht="15.75">
      <c r="A97" s="29"/>
      <c r="B97" s="41"/>
      <c r="C97" s="41"/>
      <c r="D97" s="41"/>
      <c r="E97" s="41"/>
      <c r="F97" s="41"/>
      <c r="G97" s="41"/>
      <c r="H97" s="41"/>
      <c r="I97" s="41"/>
      <c r="J97" s="29"/>
      <c r="K97" s="41"/>
      <c r="L97" s="29"/>
      <c r="M97" s="29"/>
    </row>
    <row r="98" spans="1:13" ht="15.75">
      <c r="A98" s="90" t="s">
        <v>350</v>
      </c>
      <c r="B98" s="85" t="s">
        <v>396</v>
      </c>
      <c r="C98" s="85" t="s">
        <v>397</v>
      </c>
      <c r="D98" s="85" t="s">
        <v>397</v>
      </c>
      <c r="E98" s="86" t="s">
        <v>397</v>
      </c>
      <c r="F98" s="86"/>
      <c r="G98" s="86" t="s">
        <v>396</v>
      </c>
      <c r="H98" s="86"/>
      <c r="I98" s="87">
        <v>31570</v>
      </c>
      <c r="J98" s="88" t="s">
        <v>398</v>
      </c>
      <c r="K98" s="41">
        <f>SUM(B98:I99)</f>
        <v>307298</v>
      </c>
      <c r="L98" s="29"/>
      <c r="M98" s="29"/>
    </row>
    <row r="99" spans="1:13" ht="15.75">
      <c r="A99" s="89"/>
      <c r="B99" s="86">
        <v>131526</v>
      </c>
      <c r="C99" s="86">
        <v>116137</v>
      </c>
      <c r="D99" s="86">
        <v>8185</v>
      </c>
      <c r="E99" s="87">
        <v>10877</v>
      </c>
      <c r="F99" s="87"/>
      <c r="G99" s="87">
        <v>9003</v>
      </c>
      <c r="H99" s="86"/>
      <c r="I99" s="87"/>
      <c r="J99" s="89"/>
      <c r="K99" s="41"/>
      <c r="L99" s="29"/>
      <c r="M99" s="29"/>
    </row>
    <row r="100" spans="1:13" ht="15.75">
      <c r="A100" s="53"/>
      <c r="B100" s="81"/>
      <c r="C100" s="81"/>
      <c r="D100" s="81"/>
      <c r="E100" s="81"/>
      <c r="F100" s="81"/>
      <c r="G100" s="81"/>
      <c r="H100" s="81"/>
      <c r="I100" s="81"/>
      <c r="J100" s="53"/>
      <c r="K100" s="41"/>
      <c r="L100" s="29"/>
      <c r="M100" s="29"/>
    </row>
    <row r="101" spans="1:13" ht="15.75">
      <c r="A101" s="55" t="s">
        <v>39</v>
      </c>
      <c r="B101" s="79"/>
      <c r="C101" s="79"/>
      <c r="D101" s="79"/>
      <c r="E101" s="79"/>
      <c r="F101" s="79"/>
      <c r="G101" s="79"/>
      <c r="H101" s="41"/>
      <c r="I101" s="41"/>
      <c r="J101" s="29"/>
      <c r="K101" s="41"/>
      <c r="L101" s="29"/>
      <c r="M101" s="29"/>
    </row>
    <row r="102" spans="1:13" ht="15.75">
      <c r="A102" s="45" t="s">
        <v>403</v>
      </c>
      <c r="B102" s="43"/>
      <c r="C102" s="41"/>
      <c r="D102" s="41"/>
      <c r="E102" s="41"/>
      <c r="F102" s="41"/>
      <c r="G102" s="41"/>
      <c r="H102" s="41"/>
      <c r="I102" s="41"/>
      <c r="J102" s="29"/>
      <c r="K102" s="41"/>
      <c r="L102" s="29"/>
      <c r="M102" s="29"/>
    </row>
    <row r="103" spans="1:13" ht="15.75">
      <c r="A103" s="45" t="s">
        <v>404</v>
      </c>
      <c r="B103" s="41"/>
      <c r="C103" s="41"/>
      <c r="D103" s="41"/>
      <c r="E103" s="41"/>
      <c r="F103" s="41"/>
      <c r="G103" s="41"/>
      <c r="H103" s="41"/>
      <c r="I103" s="41"/>
      <c r="J103" s="29"/>
      <c r="K103" s="41"/>
      <c r="L103" s="29"/>
      <c r="M103" s="29"/>
    </row>
    <row r="104" spans="1:13" ht="15.75">
      <c r="A104" s="45" t="s">
        <v>405</v>
      </c>
      <c r="B104" s="41"/>
      <c r="C104" s="41"/>
      <c r="D104" s="41"/>
      <c r="E104" s="41"/>
      <c r="F104" s="41"/>
      <c r="G104" s="41"/>
      <c r="H104" s="41"/>
      <c r="I104" s="41"/>
      <c r="J104" s="29"/>
      <c r="K104" s="41"/>
      <c r="L104" s="29"/>
      <c r="M104" s="29"/>
    </row>
    <row r="105" spans="1:13" ht="15.75">
      <c r="A105" s="45" t="s">
        <v>669</v>
      </c>
      <c r="B105" s="41"/>
      <c r="C105" s="41"/>
      <c r="D105" s="41"/>
      <c r="E105" s="41"/>
      <c r="F105" s="41"/>
      <c r="G105" s="41"/>
      <c r="H105" s="41"/>
      <c r="I105" s="41"/>
      <c r="J105" s="29"/>
      <c r="K105" s="41"/>
      <c r="L105" s="29"/>
      <c r="M105" s="29"/>
    </row>
    <row r="106" spans="1:13" ht="15.75">
      <c r="A106" s="45" t="s">
        <v>670</v>
      </c>
      <c r="B106" s="41"/>
      <c r="C106" s="41"/>
      <c r="D106" s="41"/>
      <c r="E106" s="41"/>
      <c r="F106" s="41"/>
      <c r="G106" s="41"/>
      <c r="H106" s="41"/>
      <c r="I106" s="41"/>
      <c r="J106" s="29"/>
      <c r="K106" s="41"/>
      <c r="L106" s="29"/>
      <c r="M106" s="29"/>
    </row>
    <row r="107" spans="1:13" ht="15.75">
      <c r="A107" s="29"/>
      <c r="B107" s="79"/>
      <c r="C107" s="79"/>
      <c r="D107" s="79"/>
      <c r="E107" s="41"/>
      <c r="F107" s="41"/>
      <c r="G107" s="41"/>
      <c r="H107" s="41"/>
      <c r="I107" s="41"/>
      <c r="J107" s="29"/>
      <c r="K107" s="41"/>
      <c r="L107" s="29"/>
      <c r="M107" s="29"/>
    </row>
    <row r="108" spans="1:13" ht="15.75">
      <c r="A108" s="96" t="s">
        <v>399</v>
      </c>
      <c r="B108" s="41"/>
      <c r="C108" s="41"/>
      <c r="D108" s="41"/>
      <c r="E108" s="41"/>
      <c r="F108" s="41"/>
      <c r="G108" s="41"/>
      <c r="H108" s="41"/>
      <c r="I108" s="41"/>
      <c r="J108" s="29"/>
      <c r="K108" s="41"/>
      <c r="L108" s="29"/>
      <c r="M108" s="29"/>
    </row>
    <row r="109" spans="1:13" ht="15.75">
      <c r="A109" s="29"/>
      <c r="B109" s="41"/>
      <c r="C109" s="41"/>
      <c r="D109" s="41"/>
      <c r="E109" s="41"/>
      <c r="F109" s="41"/>
      <c r="G109" s="41"/>
      <c r="H109" s="41"/>
      <c r="I109" s="41"/>
      <c r="J109" s="29"/>
      <c r="K109" s="41"/>
      <c r="L109" s="29"/>
      <c r="M109" s="29"/>
    </row>
    <row r="110" spans="1:13" ht="15.75">
      <c r="A110" s="29"/>
      <c r="B110" s="41"/>
      <c r="C110" s="41"/>
      <c r="D110" s="41"/>
      <c r="E110" s="41"/>
      <c r="F110" s="41"/>
      <c r="G110" s="41"/>
      <c r="H110" s="41"/>
      <c r="I110" s="41"/>
      <c r="J110" s="29"/>
      <c r="K110" s="41"/>
      <c r="L110" s="29"/>
      <c r="M110" s="29"/>
    </row>
    <row r="111" spans="1:13" ht="15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41"/>
      <c r="L111" s="29"/>
      <c r="M111" s="29"/>
    </row>
    <row r="112" spans="1:13" ht="15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41"/>
      <c r="L112" s="29"/>
      <c r="M112" s="29"/>
    </row>
    <row r="113" spans="1:13" ht="15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41"/>
      <c r="L113" s="29"/>
      <c r="M113" s="29"/>
    </row>
  </sheetData>
  <sheetProtection/>
  <hyperlinks>
    <hyperlink ref="A108" r:id="rId1" display="SOURCE:  New York State Board of Elections; www.elections.state.ny.us."/>
  </hyperlinks>
  <printOptions/>
  <pageMargins left="0.7" right="0.7" top="0.75" bottom="0.75" header="0.3" footer="0.3"/>
  <pageSetup fitToHeight="2" fitToWidth="1" horizontalDpi="600" verticalDpi="600" orientation="landscape" scale="6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9" width="15.77734375" style="0" customWidth="1"/>
    <col min="10" max="10" width="25.77734375" style="0" customWidth="1"/>
  </cols>
  <sheetData>
    <row r="1" spans="1:11" ht="20.25">
      <c r="A1" s="57" t="s">
        <v>0</v>
      </c>
      <c r="B1" s="32"/>
      <c r="C1" s="32"/>
      <c r="D1" s="32"/>
      <c r="E1" s="32"/>
      <c r="F1" s="32"/>
      <c r="G1" s="32"/>
      <c r="H1" s="30"/>
      <c r="I1" s="31"/>
      <c r="J1" s="29"/>
      <c r="K1" s="29"/>
    </row>
    <row r="2" spans="1:11" ht="20.25">
      <c r="A2" s="58" t="s">
        <v>438</v>
      </c>
      <c r="B2" s="32"/>
      <c r="C2" s="32"/>
      <c r="D2" s="32"/>
      <c r="E2" s="32"/>
      <c r="F2" s="32"/>
      <c r="G2" s="32"/>
      <c r="H2" s="29"/>
      <c r="I2" s="29"/>
      <c r="J2" s="29"/>
      <c r="K2" s="29"/>
    </row>
    <row r="3" spans="1:11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29.25">
      <c r="A4" s="33" t="s">
        <v>136</v>
      </c>
      <c r="B4" s="34" t="s">
        <v>45</v>
      </c>
      <c r="C4" s="34" t="s">
        <v>1</v>
      </c>
      <c r="D4" s="34" t="s">
        <v>126</v>
      </c>
      <c r="E4" s="34" t="s">
        <v>48</v>
      </c>
      <c r="F4" s="34" t="s">
        <v>352</v>
      </c>
      <c r="G4" s="36" t="s">
        <v>134</v>
      </c>
      <c r="H4" s="34" t="s">
        <v>137</v>
      </c>
      <c r="I4" s="37" t="s">
        <v>235</v>
      </c>
      <c r="J4" s="34" t="s">
        <v>2</v>
      </c>
      <c r="K4" s="29"/>
    </row>
    <row r="5" spans="1:11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.75">
      <c r="A6" s="38" t="s">
        <v>3</v>
      </c>
      <c r="B6" s="39" t="s">
        <v>194</v>
      </c>
      <c r="C6" s="39" t="s">
        <v>406</v>
      </c>
      <c r="D6" s="39" t="s">
        <v>194</v>
      </c>
      <c r="E6" s="39" t="s">
        <v>406</v>
      </c>
      <c r="F6" s="39"/>
      <c r="G6" s="39" t="s">
        <v>194</v>
      </c>
      <c r="H6" s="40"/>
      <c r="I6" s="41">
        <v>11425</v>
      </c>
      <c r="J6" s="42" t="s">
        <v>241</v>
      </c>
      <c r="K6" s="43"/>
    </row>
    <row r="7" spans="1:11" ht="15.75">
      <c r="A7" s="29"/>
      <c r="B7" s="41">
        <v>92546</v>
      </c>
      <c r="C7" s="41">
        <v>54044</v>
      </c>
      <c r="D7" s="41">
        <v>7468</v>
      </c>
      <c r="E7" s="41">
        <v>9284</v>
      </c>
      <c r="F7" s="41"/>
      <c r="G7" s="41">
        <v>4346</v>
      </c>
      <c r="H7" s="41"/>
      <c r="I7" s="41"/>
      <c r="J7" s="38"/>
      <c r="K7" s="43"/>
    </row>
    <row r="8" spans="1:11" ht="15.75">
      <c r="A8" s="29"/>
      <c r="B8" s="41"/>
      <c r="C8" s="41"/>
      <c r="D8" s="41"/>
      <c r="E8" s="41"/>
      <c r="F8" s="41"/>
      <c r="G8" s="41"/>
      <c r="H8" s="41"/>
      <c r="I8" s="41"/>
      <c r="J8" s="29"/>
      <c r="K8" s="45"/>
    </row>
    <row r="9" spans="1:11" ht="15.75">
      <c r="A9" s="66" t="s">
        <v>4</v>
      </c>
      <c r="B9" s="60" t="s">
        <v>196</v>
      </c>
      <c r="C9" s="60" t="s">
        <v>407</v>
      </c>
      <c r="D9" s="60" t="s">
        <v>196</v>
      </c>
      <c r="E9" s="61" t="s">
        <v>407</v>
      </c>
      <c r="F9" s="61"/>
      <c r="G9" s="61" t="s">
        <v>196</v>
      </c>
      <c r="H9" s="60"/>
      <c r="I9" s="62">
        <v>14101</v>
      </c>
      <c r="J9" s="63" t="s">
        <v>198</v>
      </c>
      <c r="K9" s="43"/>
    </row>
    <row r="10" spans="1:11" ht="15.75">
      <c r="A10" s="64"/>
      <c r="B10" s="61">
        <v>94100</v>
      </c>
      <c r="C10" s="61">
        <v>37671</v>
      </c>
      <c r="D10" s="61">
        <v>7443</v>
      </c>
      <c r="E10" s="61">
        <v>6541</v>
      </c>
      <c r="F10" s="61"/>
      <c r="G10" s="61">
        <v>3733</v>
      </c>
      <c r="H10" s="65"/>
      <c r="I10" s="62"/>
      <c r="J10" s="64"/>
      <c r="K10" s="43"/>
    </row>
    <row r="11" spans="1:11" ht="15.75">
      <c r="A11" s="29"/>
      <c r="B11" s="41"/>
      <c r="C11" s="41"/>
      <c r="D11" s="41"/>
      <c r="E11" s="41"/>
      <c r="F11" s="41"/>
      <c r="G11" s="41"/>
      <c r="H11" s="41"/>
      <c r="I11" s="41"/>
      <c r="J11" s="29"/>
      <c r="K11" s="43"/>
    </row>
    <row r="12" spans="1:11" ht="15.75">
      <c r="A12" s="38" t="s">
        <v>5</v>
      </c>
      <c r="B12" s="39" t="s">
        <v>408</v>
      </c>
      <c r="C12" s="39" t="s">
        <v>297</v>
      </c>
      <c r="D12" s="39" t="s">
        <v>297</v>
      </c>
      <c r="E12" s="39" t="s">
        <v>40</v>
      </c>
      <c r="F12" s="39"/>
      <c r="G12" s="39" t="s">
        <v>408</v>
      </c>
      <c r="H12" s="40"/>
      <c r="I12" s="41">
        <v>11289</v>
      </c>
      <c r="J12" s="42" t="s">
        <v>6</v>
      </c>
      <c r="K12" s="43"/>
    </row>
    <row r="13" spans="1:11" ht="15.75">
      <c r="A13" s="29"/>
      <c r="B13" s="40">
        <v>76169</v>
      </c>
      <c r="C13" s="40">
        <v>86918</v>
      </c>
      <c r="D13" s="40">
        <v>5213</v>
      </c>
      <c r="E13" s="40">
        <v>9656</v>
      </c>
      <c r="F13" s="40"/>
      <c r="G13" s="40">
        <v>3674</v>
      </c>
      <c r="H13" s="40"/>
      <c r="I13" s="41"/>
      <c r="J13" s="29"/>
      <c r="K13" s="43"/>
    </row>
    <row r="14" spans="1:11" ht="15.75">
      <c r="A14" s="29"/>
      <c r="B14" s="41"/>
      <c r="C14" s="41"/>
      <c r="D14" s="41"/>
      <c r="E14" s="41"/>
      <c r="F14" s="41"/>
      <c r="G14" s="41"/>
      <c r="H14" s="41"/>
      <c r="I14" s="41"/>
      <c r="J14" s="29"/>
      <c r="K14" s="43"/>
    </row>
    <row r="15" spans="1:11" ht="15.75">
      <c r="A15" s="66" t="s">
        <v>7</v>
      </c>
      <c r="B15" s="60" t="s">
        <v>246</v>
      </c>
      <c r="C15" s="60" t="s">
        <v>409</v>
      </c>
      <c r="D15" s="60" t="s">
        <v>248</v>
      </c>
      <c r="E15" s="60" t="s">
        <v>409</v>
      </c>
      <c r="F15" s="60"/>
      <c r="G15" s="60" t="s">
        <v>248</v>
      </c>
      <c r="H15" s="61"/>
      <c r="I15" s="62">
        <v>13729</v>
      </c>
      <c r="J15" s="63" t="s">
        <v>251</v>
      </c>
      <c r="K15" s="43"/>
    </row>
    <row r="16" spans="1:11" ht="15.75">
      <c r="A16" s="64"/>
      <c r="B16" s="61">
        <v>93041</v>
      </c>
      <c r="C16" s="61">
        <v>48121</v>
      </c>
      <c r="D16" s="61">
        <v>4909</v>
      </c>
      <c r="E16" s="61">
        <v>6929</v>
      </c>
      <c r="F16" s="61"/>
      <c r="G16" s="61">
        <v>3911</v>
      </c>
      <c r="H16" s="61"/>
      <c r="I16" s="62"/>
      <c r="J16" s="64"/>
      <c r="K16" s="43"/>
    </row>
    <row r="17" spans="1:11" ht="15.75">
      <c r="A17" s="29"/>
      <c r="B17" s="41"/>
      <c r="C17" s="41"/>
      <c r="D17" s="41"/>
      <c r="E17" s="41"/>
      <c r="F17" s="41"/>
      <c r="G17" s="41"/>
      <c r="H17" s="41"/>
      <c r="I17" s="41"/>
      <c r="J17" s="29"/>
      <c r="K17" s="43"/>
    </row>
    <row r="18" spans="1:11" ht="15.75">
      <c r="A18" s="38" t="s">
        <v>8</v>
      </c>
      <c r="B18" s="39" t="s">
        <v>298</v>
      </c>
      <c r="C18" s="39"/>
      <c r="D18" s="39" t="s">
        <v>300</v>
      </c>
      <c r="E18" s="39"/>
      <c r="F18" s="39"/>
      <c r="G18" s="39" t="s">
        <v>300</v>
      </c>
      <c r="H18" s="40"/>
      <c r="I18" s="41">
        <v>41337</v>
      </c>
      <c r="J18" s="42" t="s">
        <v>302</v>
      </c>
      <c r="K18" s="43"/>
    </row>
    <row r="19" spans="1:11" ht="15.75">
      <c r="A19" s="29"/>
      <c r="B19" s="40">
        <v>70033</v>
      </c>
      <c r="C19" s="40"/>
      <c r="D19" s="40">
        <v>3884</v>
      </c>
      <c r="E19" s="40"/>
      <c r="F19" s="40"/>
      <c r="G19" s="40">
        <v>3273</v>
      </c>
      <c r="H19" s="40"/>
      <c r="I19" s="41"/>
      <c r="J19" s="29"/>
      <c r="K19" s="43"/>
    </row>
    <row r="20" spans="1:11" ht="15.75">
      <c r="A20" s="29"/>
      <c r="B20" s="41"/>
      <c r="C20" s="41"/>
      <c r="D20" s="41"/>
      <c r="E20" s="41"/>
      <c r="F20" s="41"/>
      <c r="G20" s="41"/>
      <c r="H20" s="41"/>
      <c r="I20" s="41"/>
      <c r="J20" s="29"/>
      <c r="K20" s="43"/>
    </row>
    <row r="21" spans="1:11" ht="15.75">
      <c r="A21" s="66" t="s">
        <v>9</v>
      </c>
      <c r="B21" s="60" t="s">
        <v>41</v>
      </c>
      <c r="C21" s="61"/>
      <c r="D21" s="61"/>
      <c r="E21" s="61"/>
      <c r="F21" s="61"/>
      <c r="G21" s="61"/>
      <c r="H21" s="60"/>
      <c r="I21" s="62">
        <v>29705</v>
      </c>
      <c r="J21" s="63" t="s">
        <v>42</v>
      </c>
      <c r="K21" s="43"/>
    </row>
    <row r="22" spans="1:11" ht="15.75">
      <c r="A22" s="64"/>
      <c r="B22" s="61">
        <v>69405</v>
      </c>
      <c r="C22" s="61"/>
      <c r="D22" s="61"/>
      <c r="E22" s="61"/>
      <c r="F22" s="61"/>
      <c r="G22" s="61"/>
      <c r="H22" s="61"/>
      <c r="I22" s="62"/>
      <c r="J22" s="64"/>
      <c r="K22" s="43"/>
    </row>
    <row r="23" spans="1:11" ht="15.75">
      <c r="A23" s="29"/>
      <c r="B23" s="41"/>
      <c r="C23" s="41"/>
      <c r="D23" s="41"/>
      <c r="E23" s="41"/>
      <c r="F23" s="41"/>
      <c r="G23" s="41"/>
      <c r="H23" s="41"/>
      <c r="I23" s="41"/>
      <c r="J23" s="29"/>
      <c r="K23" s="43"/>
    </row>
    <row r="24" spans="1:11" ht="15.75">
      <c r="A24" s="38" t="s">
        <v>10</v>
      </c>
      <c r="B24" s="39" t="s">
        <v>43</v>
      </c>
      <c r="C24" s="40" t="s">
        <v>410</v>
      </c>
      <c r="D24" s="40"/>
      <c r="E24" s="40" t="s">
        <v>410</v>
      </c>
      <c r="F24" s="40"/>
      <c r="G24" s="40" t="s">
        <v>43</v>
      </c>
      <c r="H24" s="40"/>
      <c r="I24" s="41">
        <v>23073</v>
      </c>
      <c r="J24" s="42" t="s">
        <v>44</v>
      </c>
      <c r="K24" s="43"/>
    </row>
    <row r="25" spans="1:11" ht="15.75">
      <c r="A25" s="29"/>
      <c r="B25" s="40">
        <v>60266</v>
      </c>
      <c r="C25" s="40">
        <v>10402</v>
      </c>
      <c r="D25" s="40"/>
      <c r="E25" s="40">
        <v>1818</v>
      </c>
      <c r="F25" s="40"/>
      <c r="G25" s="40">
        <v>3731</v>
      </c>
      <c r="H25" s="41"/>
      <c r="I25" s="41"/>
      <c r="J25" s="29"/>
      <c r="K25" s="43"/>
    </row>
    <row r="26" spans="1:11" ht="15.75">
      <c r="A26" s="29"/>
      <c r="B26" s="41"/>
      <c r="C26" s="41"/>
      <c r="D26" s="41"/>
      <c r="E26" s="41"/>
      <c r="F26" s="41"/>
      <c r="G26" s="41"/>
      <c r="H26" s="41"/>
      <c r="I26" s="41"/>
      <c r="J26" s="29"/>
      <c r="K26" s="43"/>
    </row>
    <row r="27" spans="1:11" ht="15.75">
      <c r="A27" s="66" t="s">
        <v>11</v>
      </c>
      <c r="B27" s="60" t="s">
        <v>305</v>
      </c>
      <c r="C27" s="61" t="s">
        <v>411</v>
      </c>
      <c r="D27" s="61"/>
      <c r="E27" s="60" t="s">
        <v>412</v>
      </c>
      <c r="F27" s="60"/>
      <c r="G27" s="60" t="s">
        <v>56</v>
      </c>
      <c r="H27" s="61"/>
      <c r="I27" s="62">
        <v>14906</v>
      </c>
      <c r="J27" s="63" t="s">
        <v>12</v>
      </c>
      <c r="K27" s="43"/>
    </row>
    <row r="28" spans="1:11" ht="15.75">
      <c r="A28" s="64"/>
      <c r="B28" s="61">
        <v>96115</v>
      </c>
      <c r="C28" s="61">
        <v>17413</v>
      </c>
      <c r="D28" s="61"/>
      <c r="E28" s="62">
        <v>1673</v>
      </c>
      <c r="F28" s="62"/>
      <c r="G28" s="62">
        <v>12421</v>
      </c>
      <c r="H28" s="61"/>
      <c r="I28" s="62"/>
      <c r="J28" s="64"/>
      <c r="K28" s="43"/>
    </row>
    <row r="29" spans="1:11" ht="15.75">
      <c r="A29" s="29"/>
      <c r="B29" s="41"/>
      <c r="C29" s="41"/>
      <c r="D29" s="41"/>
      <c r="E29" s="41"/>
      <c r="F29" s="41"/>
      <c r="G29" s="41"/>
      <c r="H29" s="41"/>
      <c r="I29" s="41"/>
      <c r="J29" s="29"/>
      <c r="K29" s="43"/>
    </row>
    <row r="30" spans="1:11" ht="15.75">
      <c r="A30" s="38" t="s">
        <v>13</v>
      </c>
      <c r="B30" s="39" t="s">
        <v>307</v>
      </c>
      <c r="C30" s="40"/>
      <c r="D30" s="40"/>
      <c r="E30" s="40"/>
      <c r="F30" s="40"/>
      <c r="G30" s="40" t="s">
        <v>307</v>
      </c>
      <c r="H30" s="40"/>
      <c r="I30" s="41">
        <v>36301</v>
      </c>
      <c r="J30" s="42" t="s">
        <v>309</v>
      </c>
      <c r="K30" s="43"/>
    </row>
    <row r="31" spans="1:11" ht="15.75">
      <c r="A31" s="29"/>
      <c r="B31" s="40">
        <v>67040</v>
      </c>
      <c r="C31" s="40"/>
      <c r="D31" s="40"/>
      <c r="E31" s="40"/>
      <c r="F31" s="40"/>
      <c r="G31" s="40">
        <v>4722</v>
      </c>
      <c r="H31" s="40"/>
      <c r="I31" s="41"/>
      <c r="J31" s="29"/>
      <c r="K31" s="43"/>
    </row>
    <row r="32" spans="1:11" ht="15.75">
      <c r="A32" s="29"/>
      <c r="B32" s="41"/>
      <c r="C32" s="41"/>
      <c r="D32" s="41"/>
      <c r="E32" s="41"/>
      <c r="F32" s="41"/>
      <c r="G32" s="41"/>
      <c r="H32" s="41"/>
      <c r="I32" s="41"/>
      <c r="J32" s="29"/>
      <c r="K32" s="43"/>
    </row>
    <row r="33" spans="1:11" ht="15.75">
      <c r="A33" s="66" t="s">
        <v>14</v>
      </c>
      <c r="B33" s="60" t="s">
        <v>310</v>
      </c>
      <c r="C33" s="60" t="s">
        <v>413</v>
      </c>
      <c r="D33" s="60" t="s">
        <v>152</v>
      </c>
      <c r="E33" s="60"/>
      <c r="F33" s="60"/>
      <c r="G33" s="60"/>
      <c r="H33" s="61"/>
      <c r="I33" s="62">
        <v>24723</v>
      </c>
      <c r="J33" s="63" t="s">
        <v>312</v>
      </c>
      <c r="K33" s="43"/>
    </row>
    <row r="34" spans="1:11" ht="15.75">
      <c r="A34" s="64"/>
      <c r="B34" s="61">
        <v>72171</v>
      </c>
      <c r="C34" s="62">
        <v>4666</v>
      </c>
      <c r="D34" s="62">
        <v>1470</v>
      </c>
      <c r="E34" s="62"/>
      <c r="F34" s="62"/>
      <c r="G34" s="62"/>
      <c r="H34" s="62"/>
      <c r="I34" s="62"/>
      <c r="J34" s="64"/>
      <c r="K34" s="43"/>
    </row>
    <row r="35" spans="1:11" ht="15.75">
      <c r="A35" s="29"/>
      <c r="B35" s="41"/>
      <c r="C35" s="41"/>
      <c r="D35" s="41"/>
      <c r="E35" s="41"/>
      <c r="F35" s="41"/>
      <c r="G35" s="41"/>
      <c r="H35" s="41"/>
      <c r="I35" s="41"/>
      <c r="J35" s="29"/>
      <c r="K35" s="43"/>
    </row>
    <row r="36" spans="1:11" ht="15.75">
      <c r="A36" s="32" t="s">
        <v>15</v>
      </c>
      <c r="B36" s="39" t="s">
        <v>46</v>
      </c>
      <c r="C36" s="39" t="s">
        <v>414</v>
      </c>
      <c r="D36" s="39"/>
      <c r="E36" s="39" t="s">
        <v>415</v>
      </c>
      <c r="F36" s="39" t="s">
        <v>414</v>
      </c>
      <c r="G36" s="39" t="s">
        <v>46</v>
      </c>
      <c r="H36" s="40" t="s">
        <v>416</v>
      </c>
      <c r="I36" s="41">
        <v>15710</v>
      </c>
      <c r="J36" s="42" t="s">
        <v>49</v>
      </c>
      <c r="K36" s="43"/>
    </row>
    <row r="37" spans="1:11" ht="15.75">
      <c r="A37" s="29"/>
      <c r="B37" s="40">
        <v>75520</v>
      </c>
      <c r="C37" s="41">
        <v>6776</v>
      </c>
      <c r="D37" s="41"/>
      <c r="E37" s="40">
        <v>1325</v>
      </c>
      <c r="F37" s="40">
        <v>671</v>
      </c>
      <c r="G37" s="40">
        <v>12814</v>
      </c>
      <c r="H37" s="41">
        <v>996</v>
      </c>
      <c r="I37" s="41"/>
      <c r="J37" s="29"/>
      <c r="K37" s="43"/>
    </row>
    <row r="38" spans="1:11" ht="15.75">
      <c r="A38" s="29"/>
      <c r="B38" s="41"/>
      <c r="C38" s="41"/>
      <c r="D38" s="41"/>
      <c r="E38" s="41"/>
      <c r="F38" s="41"/>
      <c r="G38" s="41"/>
      <c r="H38" s="41"/>
      <c r="I38" s="41"/>
      <c r="J38" s="29"/>
      <c r="K38" s="43"/>
    </row>
    <row r="39" spans="1:11" ht="15.75">
      <c r="A39" s="66" t="s">
        <v>16</v>
      </c>
      <c r="B39" s="60" t="s">
        <v>314</v>
      </c>
      <c r="C39" s="60" t="s">
        <v>78</v>
      </c>
      <c r="D39" s="60"/>
      <c r="E39" s="60" t="s">
        <v>78</v>
      </c>
      <c r="F39" s="60"/>
      <c r="G39" s="60" t="s">
        <v>439</v>
      </c>
      <c r="H39" s="61"/>
      <c r="I39" s="62">
        <v>14317</v>
      </c>
      <c r="J39" s="63" t="s">
        <v>17</v>
      </c>
      <c r="K39" s="43"/>
    </row>
    <row r="40" spans="1:11" ht="15.75">
      <c r="A40" s="64"/>
      <c r="B40" s="61">
        <v>55674</v>
      </c>
      <c r="C40" s="62">
        <v>6143</v>
      </c>
      <c r="D40" s="62"/>
      <c r="E40" s="62">
        <v>1039</v>
      </c>
      <c r="F40" s="62"/>
      <c r="G40" s="62">
        <v>7173</v>
      </c>
      <c r="H40" s="62"/>
      <c r="I40" s="62"/>
      <c r="J40" s="64"/>
      <c r="K40" s="43"/>
    </row>
    <row r="41" spans="1:11" ht="15.75">
      <c r="A41" s="29"/>
      <c r="B41" s="41"/>
      <c r="C41" s="41"/>
      <c r="D41" s="41"/>
      <c r="E41" s="41"/>
      <c r="F41" s="41"/>
      <c r="G41" s="41"/>
      <c r="H41" s="41"/>
      <c r="I41" s="41"/>
      <c r="J41" s="29"/>
      <c r="K41" s="43"/>
    </row>
    <row r="42" spans="1:11" ht="15.75">
      <c r="A42" s="32" t="s">
        <v>18</v>
      </c>
      <c r="B42" s="39" t="s">
        <v>417</v>
      </c>
      <c r="C42" s="39" t="s">
        <v>418</v>
      </c>
      <c r="D42" s="39" t="s">
        <v>418</v>
      </c>
      <c r="E42" s="39" t="s">
        <v>418</v>
      </c>
      <c r="F42" s="39"/>
      <c r="G42" s="39" t="s">
        <v>417</v>
      </c>
      <c r="H42" s="40"/>
      <c r="I42" s="41">
        <v>11586</v>
      </c>
      <c r="J42" s="42" t="s">
        <v>419</v>
      </c>
      <c r="K42" s="43"/>
    </row>
    <row r="43" spans="1:11" ht="15.75">
      <c r="A43" s="29"/>
      <c r="B43" s="40">
        <v>42229</v>
      </c>
      <c r="C43" s="40">
        <v>49818</v>
      </c>
      <c r="D43" s="40">
        <v>3667</v>
      </c>
      <c r="E43" s="40">
        <v>5849</v>
      </c>
      <c r="F43" s="40"/>
      <c r="G43" s="40">
        <v>2902</v>
      </c>
      <c r="H43" s="40"/>
      <c r="I43" s="41"/>
      <c r="J43" s="29"/>
      <c r="K43" s="43"/>
    </row>
    <row r="44" spans="1:11" ht="15.75">
      <c r="A44" s="29"/>
      <c r="B44" s="41"/>
      <c r="C44" s="41"/>
      <c r="D44" s="41"/>
      <c r="E44" s="41"/>
      <c r="F44" s="41"/>
      <c r="G44" s="41"/>
      <c r="H44" s="41"/>
      <c r="I44" s="41"/>
      <c r="J44" s="29"/>
      <c r="K44" s="43"/>
    </row>
    <row r="45" spans="1:11" ht="15.75">
      <c r="A45" s="67" t="s">
        <v>19</v>
      </c>
      <c r="B45" s="60" t="s">
        <v>317</v>
      </c>
      <c r="C45" s="60" t="s">
        <v>94</v>
      </c>
      <c r="D45" s="60" t="s">
        <v>58</v>
      </c>
      <c r="E45" s="61"/>
      <c r="F45" s="61"/>
      <c r="G45" s="61" t="s">
        <v>58</v>
      </c>
      <c r="H45" s="60"/>
      <c r="I45" s="62">
        <v>12332</v>
      </c>
      <c r="J45" s="63" t="s">
        <v>20</v>
      </c>
      <c r="K45" s="43"/>
    </row>
    <row r="46" spans="1:11" ht="15.75">
      <c r="A46" s="64"/>
      <c r="B46" s="61">
        <v>107095</v>
      </c>
      <c r="C46" s="61">
        <v>21969</v>
      </c>
      <c r="D46" s="61">
        <v>4387</v>
      </c>
      <c r="E46" s="61"/>
      <c r="F46" s="61"/>
      <c r="G46" s="61">
        <v>8100</v>
      </c>
      <c r="H46" s="61"/>
      <c r="I46" s="62"/>
      <c r="J46" s="64"/>
      <c r="K46" s="43"/>
    </row>
    <row r="47" spans="1:11" ht="15.75">
      <c r="A47" s="29"/>
      <c r="B47" s="41"/>
      <c r="C47" s="41"/>
      <c r="D47" s="41"/>
      <c r="E47" s="41"/>
      <c r="F47" s="41"/>
      <c r="G47" s="41"/>
      <c r="H47" s="41"/>
      <c r="I47" s="41"/>
      <c r="J47" s="29"/>
      <c r="K47" s="43"/>
    </row>
    <row r="48" spans="1:11" ht="15.75">
      <c r="A48" s="32" t="s">
        <v>21</v>
      </c>
      <c r="B48" s="39" t="s">
        <v>321</v>
      </c>
      <c r="C48" s="39" t="s">
        <v>374</v>
      </c>
      <c r="D48" s="40"/>
      <c r="E48" s="40"/>
      <c r="F48" s="40"/>
      <c r="G48" s="40" t="s">
        <v>210</v>
      </c>
      <c r="H48" s="39"/>
      <c r="I48" s="41">
        <v>18681</v>
      </c>
      <c r="J48" s="42" t="s">
        <v>211</v>
      </c>
      <c r="K48" s="43"/>
    </row>
    <row r="49" spans="1:11" ht="15.75">
      <c r="A49" s="29"/>
      <c r="B49" s="40">
        <v>93857</v>
      </c>
      <c r="C49" s="40">
        <v>6592</v>
      </c>
      <c r="D49" s="40"/>
      <c r="E49" s="40"/>
      <c r="F49" s="40"/>
      <c r="G49" s="40">
        <v>10059</v>
      </c>
      <c r="H49" s="79"/>
      <c r="I49" s="41"/>
      <c r="J49" s="29"/>
      <c r="K49" s="43"/>
    </row>
    <row r="50" spans="1:11" ht="15.75">
      <c r="A50" s="29"/>
      <c r="B50" s="41"/>
      <c r="C50" s="41"/>
      <c r="D50" s="41"/>
      <c r="E50" s="41"/>
      <c r="F50" s="41"/>
      <c r="G50" s="41"/>
      <c r="H50" s="41" t="s">
        <v>22</v>
      </c>
      <c r="I50" s="41"/>
      <c r="J50" s="29"/>
      <c r="K50" s="41"/>
    </row>
    <row r="51" spans="1:11" ht="15.75">
      <c r="A51" s="67" t="s">
        <v>23</v>
      </c>
      <c r="B51" s="60" t="s">
        <v>326</v>
      </c>
      <c r="C51" s="60" t="s">
        <v>376</v>
      </c>
      <c r="D51" s="60"/>
      <c r="E51" s="60" t="s">
        <v>376</v>
      </c>
      <c r="F51" s="60"/>
      <c r="G51" s="60" t="s">
        <v>59</v>
      </c>
      <c r="H51" s="60"/>
      <c r="I51" s="62">
        <v>14479</v>
      </c>
      <c r="J51" s="63" t="s">
        <v>24</v>
      </c>
      <c r="K51" s="41"/>
    </row>
    <row r="52" spans="1:11" ht="15.75">
      <c r="A52" s="64"/>
      <c r="B52" s="61">
        <v>53179</v>
      </c>
      <c r="C52" s="61">
        <v>2045</v>
      </c>
      <c r="D52" s="61"/>
      <c r="E52" s="62">
        <v>714</v>
      </c>
      <c r="F52" s="62"/>
      <c r="G52" s="62">
        <v>2945</v>
      </c>
      <c r="H52" s="65"/>
      <c r="I52" s="62"/>
      <c r="J52" s="64"/>
      <c r="K52" s="41"/>
    </row>
    <row r="53" spans="1:11" ht="15.75">
      <c r="A53" s="29"/>
      <c r="B53" s="29"/>
      <c r="C53" s="29"/>
      <c r="D53" s="29"/>
      <c r="E53" s="29"/>
      <c r="F53" s="29"/>
      <c r="G53" s="29"/>
      <c r="H53" s="41"/>
      <c r="I53" s="41"/>
      <c r="J53" s="29"/>
      <c r="K53" s="41"/>
    </row>
    <row r="54" spans="1:11" ht="15.75">
      <c r="A54" s="32" t="s">
        <v>25</v>
      </c>
      <c r="B54" s="39" t="s">
        <v>327</v>
      </c>
      <c r="C54" s="39" t="s">
        <v>322</v>
      </c>
      <c r="D54" s="39" t="s">
        <v>322</v>
      </c>
      <c r="E54" s="39" t="s">
        <v>322</v>
      </c>
      <c r="F54" s="39"/>
      <c r="G54" s="39" t="s">
        <v>51</v>
      </c>
      <c r="H54" s="40"/>
      <c r="I54" s="41">
        <v>19499</v>
      </c>
      <c r="J54" s="42" t="s">
        <v>26</v>
      </c>
      <c r="K54" s="41"/>
    </row>
    <row r="55" spans="1:11" ht="15.75">
      <c r="A55" s="29"/>
      <c r="B55" s="40">
        <v>88714</v>
      </c>
      <c r="C55" s="40">
        <v>22608</v>
      </c>
      <c r="D55" s="80">
        <v>2465</v>
      </c>
      <c r="E55" s="40">
        <v>3769</v>
      </c>
      <c r="F55" s="40"/>
      <c r="G55" s="40">
        <v>4900</v>
      </c>
      <c r="H55" s="41"/>
      <c r="I55" s="41"/>
      <c r="J55" s="29"/>
      <c r="K55" s="41"/>
    </row>
    <row r="56" spans="1:11" ht="15.75">
      <c r="A56" s="29"/>
      <c r="B56" s="29"/>
      <c r="C56" s="29"/>
      <c r="D56" s="29"/>
      <c r="E56" s="29"/>
      <c r="F56" s="29"/>
      <c r="G56" s="29"/>
      <c r="H56" s="41"/>
      <c r="I56" s="41"/>
      <c r="J56" s="29"/>
      <c r="K56" s="41"/>
    </row>
    <row r="57" spans="1:11" ht="15.75">
      <c r="A57" s="67" t="s">
        <v>27</v>
      </c>
      <c r="B57" s="60" t="s">
        <v>330</v>
      </c>
      <c r="C57" s="60" t="s">
        <v>338</v>
      </c>
      <c r="D57" s="60"/>
      <c r="E57" s="60" t="s">
        <v>338</v>
      </c>
      <c r="F57" s="60"/>
      <c r="G57" s="60" t="s">
        <v>60</v>
      </c>
      <c r="H57" s="60"/>
      <c r="I57" s="62">
        <v>23567</v>
      </c>
      <c r="J57" s="63" t="s">
        <v>28</v>
      </c>
      <c r="K57" s="41"/>
    </row>
    <row r="58" spans="1:11" ht="15.75">
      <c r="A58" s="64"/>
      <c r="B58" s="61">
        <v>119041</v>
      </c>
      <c r="C58" s="61">
        <v>45472</v>
      </c>
      <c r="D58" s="62"/>
      <c r="E58" s="61">
        <v>5978</v>
      </c>
      <c r="F58" s="61"/>
      <c r="G58" s="61">
        <v>5215</v>
      </c>
      <c r="H58" s="65"/>
      <c r="I58" s="62"/>
      <c r="J58" s="64"/>
      <c r="K58" s="41"/>
    </row>
    <row r="59" spans="1:11" ht="15.75">
      <c r="A59" s="29"/>
      <c r="B59" s="29"/>
      <c r="C59" s="29"/>
      <c r="D59" s="29"/>
      <c r="E59" s="29"/>
      <c r="F59" s="29"/>
      <c r="G59" s="29"/>
      <c r="H59" s="41"/>
      <c r="I59" s="41"/>
      <c r="J59" s="29"/>
      <c r="K59" s="41"/>
    </row>
    <row r="60" spans="1:11" ht="15.75">
      <c r="A60" s="32" t="s">
        <v>29</v>
      </c>
      <c r="B60" s="39" t="s">
        <v>332</v>
      </c>
      <c r="C60" s="39" t="s">
        <v>420</v>
      </c>
      <c r="D60" s="39" t="s">
        <v>421</v>
      </c>
      <c r="E60" s="39" t="s">
        <v>421</v>
      </c>
      <c r="F60" s="39"/>
      <c r="G60" s="39"/>
      <c r="H60" s="39"/>
      <c r="I60" s="41">
        <v>13155</v>
      </c>
      <c r="J60" s="42" t="s">
        <v>379</v>
      </c>
      <c r="K60" s="41"/>
    </row>
    <row r="61" spans="1:11" ht="15.75">
      <c r="A61" s="29"/>
      <c r="B61" s="40">
        <v>100119</v>
      </c>
      <c r="C61" s="40">
        <v>79545</v>
      </c>
      <c r="D61" s="41">
        <v>6137</v>
      </c>
      <c r="E61" s="40">
        <v>9677</v>
      </c>
      <c r="F61" s="40"/>
      <c r="G61" s="40"/>
      <c r="H61" s="40"/>
      <c r="I61" s="41"/>
      <c r="J61" s="29"/>
      <c r="K61" s="41"/>
    </row>
    <row r="62" spans="1:11" ht="15.75">
      <c r="A62" s="29"/>
      <c r="B62" s="29"/>
      <c r="C62" s="29"/>
      <c r="D62" s="29"/>
      <c r="E62" s="29"/>
      <c r="F62" s="29"/>
      <c r="G62" s="29"/>
      <c r="H62" s="41"/>
      <c r="I62" s="41"/>
      <c r="J62" s="29"/>
      <c r="K62" s="41"/>
    </row>
    <row r="63" spans="1:11" ht="15.75">
      <c r="A63" s="67" t="s">
        <v>30</v>
      </c>
      <c r="B63" s="60" t="s">
        <v>380</v>
      </c>
      <c r="C63" s="60" t="s">
        <v>422</v>
      </c>
      <c r="D63" s="60" t="s">
        <v>422</v>
      </c>
      <c r="E63" s="60" t="s">
        <v>422</v>
      </c>
      <c r="F63" s="60"/>
      <c r="G63" s="60" t="s">
        <v>380</v>
      </c>
      <c r="H63" s="61"/>
      <c r="I63" s="62">
        <v>14579</v>
      </c>
      <c r="J63" s="63" t="s">
        <v>382</v>
      </c>
      <c r="K63" s="41"/>
    </row>
    <row r="64" spans="1:11" ht="15.75">
      <c r="A64" s="64"/>
      <c r="B64" s="62">
        <v>116416</v>
      </c>
      <c r="C64" s="61">
        <v>94093</v>
      </c>
      <c r="D64" s="62">
        <v>6592</v>
      </c>
      <c r="E64" s="62">
        <v>9869</v>
      </c>
      <c r="F64" s="62"/>
      <c r="G64" s="62">
        <v>8752</v>
      </c>
      <c r="H64" s="62"/>
      <c r="I64" s="62"/>
      <c r="J64" s="64"/>
      <c r="K64" s="41"/>
    </row>
    <row r="65" spans="1:11" ht="15.75">
      <c r="A65" s="29"/>
      <c r="B65" s="29"/>
      <c r="C65" s="29"/>
      <c r="D65" s="29"/>
      <c r="E65" s="29"/>
      <c r="F65" s="29"/>
      <c r="G65" s="29"/>
      <c r="H65" s="29"/>
      <c r="I65" s="41"/>
      <c r="J65" s="29"/>
      <c r="K65" s="41"/>
    </row>
    <row r="66" spans="1:11" ht="15.75">
      <c r="A66" s="32" t="s">
        <v>31</v>
      </c>
      <c r="B66" s="39" t="s">
        <v>423</v>
      </c>
      <c r="C66" s="39" t="s">
        <v>424</v>
      </c>
      <c r="D66" s="39" t="s">
        <v>425</v>
      </c>
      <c r="E66" s="39" t="s">
        <v>423</v>
      </c>
      <c r="F66" s="39"/>
      <c r="G66" s="39" t="s">
        <v>425</v>
      </c>
      <c r="H66" s="40"/>
      <c r="I66" s="41">
        <v>17554</v>
      </c>
      <c r="J66" s="42" t="s">
        <v>426</v>
      </c>
      <c r="K66" s="41"/>
    </row>
    <row r="67" spans="1:11" ht="15.75">
      <c r="A67" s="29"/>
      <c r="B67" s="41">
        <v>139997</v>
      </c>
      <c r="C67" s="40">
        <v>46752</v>
      </c>
      <c r="D67" s="40">
        <v>12501</v>
      </c>
      <c r="E67" s="41">
        <v>8336</v>
      </c>
      <c r="F67" s="41"/>
      <c r="G67" s="41">
        <v>6770</v>
      </c>
      <c r="H67" s="41"/>
      <c r="I67" s="41"/>
      <c r="J67" s="29"/>
      <c r="K67" s="41"/>
    </row>
    <row r="68" spans="1:11" ht="15.75">
      <c r="A68" s="29"/>
      <c r="B68" s="29"/>
      <c r="C68" s="29"/>
      <c r="D68" s="29"/>
      <c r="E68" s="29"/>
      <c r="F68" s="29"/>
      <c r="G68" s="29"/>
      <c r="H68" s="29"/>
      <c r="I68" s="41"/>
      <c r="J68" s="29"/>
      <c r="K68" s="41"/>
    </row>
    <row r="69" spans="1:11" ht="15.75">
      <c r="A69" s="67" t="s">
        <v>32</v>
      </c>
      <c r="B69" s="60" t="s">
        <v>335</v>
      </c>
      <c r="C69" s="60"/>
      <c r="D69" s="60" t="s">
        <v>335</v>
      </c>
      <c r="E69" s="64"/>
      <c r="F69" s="64"/>
      <c r="G69" s="68" t="s">
        <v>335</v>
      </c>
      <c r="H69" s="61"/>
      <c r="I69" s="62">
        <v>71622</v>
      </c>
      <c r="J69" s="63" t="s">
        <v>337</v>
      </c>
      <c r="K69" s="41"/>
    </row>
    <row r="70" spans="1:11" ht="15.75">
      <c r="A70" s="64"/>
      <c r="B70" s="62">
        <v>104423</v>
      </c>
      <c r="C70" s="61"/>
      <c r="D70" s="62">
        <v>9944</v>
      </c>
      <c r="E70" s="64"/>
      <c r="F70" s="64"/>
      <c r="G70" s="62">
        <v>7316</v>
      </c>
      <c r="H70" s="61"/>
      <c r="I70" s="62"/>
      <c r="J70" s="64"/>
      <c r="K70" s="41"/>
    </row>
    <row r="71" spans="1:11" ht="15.75">
      <c r="A71" s="29"/>
      <c r="B71" s="29"/>
      <c r="C71" s="29"/>
      <c r="D71" s="29"/>
      <c r="E71" s="29"/>
      <c r="F71" s="29"/>
      <c r="G71" s="29"/>
      <c r="H71" s="41"/>
      <c r="I71" s="41"/>
      <c r="J71" s="29"/>
      <c r="K71" s="41"/>
    </row>
    <row r="72" spans="1:11" ht="15.75">
      <c r="A72" s="32" t="s">
        <v>33</v>
      </c>
      <c r="B72" s="39" t="s">
        <v>152</v>
      </c>
      <c r="C72" s="39" t="s">
        <v>386</v>
      </c>
      <c r="D72" s="39" t="s">
        <v>386</v>
      </c>
      <c r="E72" s="40" t="s">
        <v>386</v>
      </c>
      <c r="F72" s="40"/>
      <c r="G72" s="40" t="s">
        <v>152</v>
      </c>
      <c r="H72" s="40"/>
      <c r="I72" s="41">
        <v>15845</v>
      </c>
      <c r="J72" s="42" t="s">
        <v>387</v>
      </c>
      <c r="K72" s="41"/>
    </row>
    <row r="73" spans="1:11" ht="15.75">
      <c r="A73" s="29"/>
      <c r="B73" s="41">
        <v>58859</v>
      </c>
      <c r="C73" s="40">
        <v>89482</v>
      </c>
      <c r="D73" s="41">
        <v>9973</v>
      </c>
      <c r="E73" s="41">
        <v>7326</v>
      </c>
      <c r="F73" s="41"/>
      <c r="G73" s="41">
        <v>3459</v>
      </c>
      <c r="H73" s="40"/>
      <c r="I73" s="41"/>
      <c r="J73" s="29"/>
      <c r="K73" s="41"/>
    </row>
    <row r="74" spans="1:11" ht="15.75">
      <c r="A74" s="29"/>
      <c r="B74" s="29"/>
      <c r="C74" s="29"/>
      <c r="D74" s="29"/>
      <c r="E74" s="29"/>
      <c r="F74" s="29"/>
      <c r="G74" s="29"/>
      <c r="H74" s="41"/>
      <c r="I74" s="41"/>
      <c r="J74" s="29"/>
      <c r="K74" s="41"/>
    </row>
    <row r="75" spans="1:11" ht="15.75">
      <c r="A75" s="67" t="s">
        <v>34</v>
      </c>
      <c r="B75" s="60" t="s">
        <v>339</v>
      </c>
      <c r="C75" s="60" t="s">
        <v>427</v>
      </c>
      <c r="D75" s="60" t="s">
        <v>339</v>
      </c>
      <c r="E75" s="61" t="s">
        <v>427</v>
      </c>
      <c r="F75" s="61" t="s">
        <v>428</v>
      </c>
      <c r="G75" s="61" t="s">
        <v>339</v>
      </c>
      <c r="H75" s="61"/>
      <c r="I75" s="62">
        <v>11641</v>
      </c>
      <c r="J75" s="63" t="s">
        <v>388</v>
      </c>
      <c r="K75" s="41"/>
    </row>
    <row r="76" spans="1:11" ht="15.75">
      <c r="A76" s="64"/>
      <c r="B76" s="62">
        <v>96093</v>
      </c>
      <c r="C76" s="61">
        <v>83228</v>
      </c>
      <c r="D76" s="61">
        <v>7049</v>
      </c>
      <c r="E76" s="62">
        <v>8276</v>
      </c>
      <c r="F76" s="62">
        <v>2134</v>
      </c>
      <c r="G76" s="62">
        <v>6544</v>
      </c>
      <c r="H76" s="62"/>
      <c r="I76" s="62"/>
      <c r="J76" s="64"/>
      <c r="K76" s="41"/>
    </row>
    <row r="77" spans="1:11" ht="15.75">
      <c r="A77" s="29"/>
      <c r="B77" s="29"/>
      <c r="C77" s="29"/>
      <c r="D77" s="29"/>
      <c r="E77" s="29"/>
      <c r="F77" s="29"/>
      <c r="G77" s="29"/>
      <c r="H77" s="29"/>
      <c r="I77" s="41"/>
      <c r="J77" s="29"/>
      <c r="K77" s="41"/>
    </row>
    <row r="78" spans="1:11" ht="15.75">
      <c r="A78" s="32" t="s">
        <v>35</v>
      </c>
      <c r="B78" s="40" t="s">
        <v>223</v>
      </c>
      <c r="C78" s="39" t="s">
        <v>429</v>
      </c>
      <c r="D78" s="39" t="s">
        <v>429</v>
      </c>
      <c r="E78" s="39" t="s">
        <v>430</v>
      </c>
      <c r="F78" s="39"/>
      <c r="G78" s="39" t="s">
        <v>223</v>
      </c>
      <c r="H78" s="40"/>
      <c r="I78" s="41">
        <v>9678</v>
      </c>
      <c r="J78" s="42" t="s">
        <v>431</v>
      </c>
      <c r="K78" s="41"/>
    </row>
    <row r="79" spans="1:11" ht="15.75">
      <c r="A79" s="29"/>
      <c r="B79" s="41">
        <v>100605</v>
      </c>
      <c r="C79" s="40">
        <v>91187</v>
      </c>
      <c r="D79" s="40">
        <v>7704</v>
      </c>
      <c r="E79" s="41">
        <v>11634</v>
      </c>
      <c r="F79" s="41"/>
      <c r="G79" s="41">
        <v>6503</v>
      </c>
      <c r="H79" s="40"/>
      <c r="I79" s="41"/>
      <c r="J79" s="29"/>
      <c r="K79" s="41"/>
    </row>
    <row r="80" spans="1:11" ht="15.75">
      <c r="A80" s="29"/>
      <c r="B80" s="29"/>
      <c r="C80" s="29"/>
      <c r="D80" s="29"/>
      <c r="E80" s="29"/>
      <c r="F80" s="29"/>
      <c r="G80" s="29"/>
      <c r="H80" s="29"/>
      <c r="I80" s="41"/>
      <c r="J80" s="29"/>
      <c r="K80" s="41"/>
    </row>
    <row r="81" spans="1:11" ht="15.75">
      <c r="A81" s="67" t="s">
        <v>36</v>
      </c>
      <c r="B81" s="60" t="s">
        <v>432</v>
      </c>
      <c r="C81" s="60" t="s">
        <v>304</v>
      </c>
      <c r="D81" s="60" t="s">
        <v>432</v>
      </c>
      <c r="E81" s="61" t="s">
        <v>304</v>
      </c>
      <c r="F81" s="61"/>
      <c r="G81" s="61" t="s">
        <v>432</v>
      </c>
      <c r="H81" s="61"/>
      <c r="I81" s="62">
        <v>13793</v>
      </c>
      <c r="J81" s="63" t="s">
        <v>433</v>
      </c>
      <c r="K81" s="41"/>
    </row>
    <row r="82" spans="1:11" ht="15.75">
      <c r="A82" s="64"/>
      <c r="B82" s="62">
        <v>85145</v>
      </c>
      <c r="C82" s="61">
        <v>94157</v>
      </c>
      <c r="D82" s="61">
        <v>9187</v>
      </c>
      <c r="E82" s="62">
        <v>15100</v>
      </c>
      <c r="F82" s="62"/>
      <c r="G82" s="62">
        <v>6582</v>
      </c>
      <c r="H82" s="61"/>
      <c r="I82" s="62"/>
      <c r="J82" s="64"/>
      <c r="K82" s="41"/>
    </row>
    <row r="83" spans="1:11" ht="15.75">
      <c r="A83" s="29"/>
      <c r="B83" s="29"/>
      <c r="C83" s="29"/>
      <c r="D83" s="29"/>
      <c r="E83" s="29"/>
      <c r="F83" s="29"/>
      <c r="G83" s="29"/>
      <c r="H83" s="41"/>
      <c r="I83" s="41"/>
      <c r="J83" s="29"/>
      <c r="K83" s="41"/>
    </row>
    <row r="84" spans="1:11" ht="15.75">
      <c r="A84" s="32" t="s">
        <v>37</v>
      </c>
      <c r="B84" s="39" t="s">
        <v>47</v>
      </c>
      <c r="C84" s="39" t="s">
        <v>434</v>
      </c>
      <c r="D84" s="39" t="s">
        <v>47</v>
      </c>
      <c r="E84" s="40"/>
      <c r="F84" s="40"/>
      <c r="G84" s="40" t="s">
        <v>47</v>
      </c>
      <c r="H84" s="39"/>
      <c r="I84" s="41">
        <v>16633</v>
      </c>
      <c r="J84" s="42" t="s">
        <v>435</v>
      </c>
      <c r="K84" s="41"/>
    </row>
    <row r="85" spans="1:11" ht="15.75">
      <c r="A85" s="32"/>
      <c r="B85" s="41">
        <v>116935</v>
      </c>
      <c r="C85" s="40">
        <v>36614</v>
      </c>
      <c r="D85" s="40">
        <v>14162</v>
      </c>
      <c r="E85" s="41"/>
      <c r="F85" s="41"/>
      <c r="G85" s="41">
        <v>8930</v>
      </c>
      <c r="H85" s="40"/>
      <c r="I85" s="41"/>
      <c r="J85" s="38"/>
      <c r="K85" s="41"/>
    </row>
    <row r="86" spans="1:11" ht="15.75">
      <c r="A86" s="29"/>
      <c r="B86" s="29"/>
      <c r="C86" s="29"/>
      <c r="D86" s="29"/>
      <c r="E86" s="29"/>
      <c r="F86" s="29"/>
      <c r="G86" s="29"/>
      <c r="H86" s="29"/>
      <c r="I86" s="41"/>
      <c r="J86" s="29"/>
      <c r="K86" s="41"/>
    </row>
    <row r="87" spans="1:11" ht="15.75">
      <c r="A87" s="67" t="s">
        <v>347</v>
      </c>
      <c r="B87" s="60" t="s">
        <v>348</v>
      </c>
      <c r="C87" s="61" t="s">
        <v>436</v>
      </c>
      <c r="D87" s="61" t="s">
        <v>50</v>
      </c>
      <c r="E87" s="61" t="s">
        <v>436</v>
      </c>
      <c r="F87" s="61"/>
      <c r="G87" s="61" t="s">
        <v>50</v>
      </c>
      <c r="H87" s="61"/>
      <c r="I87" s="62">
        <v>14335</v>
      </c>
      <c r="J87" s="63" t="s">
        <v>38</v>
      </c>
      <c r="K87" s="41"/>
    </row>
    <row r="88" spans="1:11" ht="15.75">
      <c r="A88" s="64"/>
      <c r="B88" s="61">
        <v>98382</v>
      </c>
      <c r="C88" s="62">
        <v>33361</v>
      </c>
      <c r="D88" s="62">
        <v>7068</v>
      </c>
      <c r="E88" s="62">
        <v>7483</v>
      </c>
      <c r="F88" s="62"/>
      <c r="G88" s="62">
        <v>5936</v>
      </c>
      <c r="H88" s="62"/>
      <c r="I88" s="62"/>
      <c r="J88" s="64"/>
      <c r="K88" s="41"/>
    </row>
    <row r="89" spans="1:11" ht="15.75">
      <c r="A89" s="29"/>
      <c r="B89" s="29"/>
      <c r="C89" s="29"/>
      <c r="D89" s="29"/>
      <c r="E89" s="29"/>
      <c r="F89" s="29"/>
      <c r="G89" s="29"/>
      <c r="H89" s="29"/>
      <c r="I89" s="41"/>
      <c r="J89" s="29"/>
      <c r="K89" s="41"/>
    </row>
    <row r="90" spans="1:11" ht="15.75">
      <c r="A90" s="32" t="s">
        <v>350</v>
      </c>
      <c r="B90" s="39" t="s">
        <v>396</v>
      </c>
      <c r="C90" s="39" t="s">
        <v>397</v>
      </c>
      <c r="D90" s="39" t="s">
        <v>397</v>
      </c>
      <c r="E90" s="40" t="s">
        <v>397</v>
      </c>
      <c r="F90" s="40"/>
      <c r="G90" s="40" t="s">
        <v>396</v>
      </c>
      <c r="H90" s="40"/>
      <c r="I90" s="41">
        <v>10659</v>
      </c>
      <c r="J90" s="42" t="s">
        <v>398</v>
      </c>
      <c r="K90" s="41"/>
    </row>
    <row r="91" spans="1:11" ht="15.75">
      <c r="A91" s="29"/>
      <c r="B91" s="40">
        <v>94609</v>
      </c>
      <c r="C91" s="40">
        <v>91383</v>
      </c>
      <c r="D91" s="40">
        <v>5274</v>
      </c>
      <c r="E91" s="41">
        <v>9420</v>
      </c>
      <c r="F91" s="41"/>
      <c r="G91" s="41">
        <v>5435</v>
      </c>
      <c r="H91" s="40"/>
      <c r="I91" s="41"/>
      <c r="J91" s="29"/>
      <c r="K91" s="41"/>
    </row>
    <row r="92" spans="1:11" ht="15.75">
      <c r="A92" s="53"/>
      <c r="B92" s="81"/>
      <c r="C92" s="81"/>
      <c r="D92" s="81"/>
      <c r="E92" s="81"/>
      <c r="F92" s="81"/>
      <c r="G92" s="81"/>
      <c r="H92" s="81"/>
      <c r="I92" s="81"/>
      <c r="J92" s="53"/>
      <c r="K92" s="41"/>
    </row>
    <row r="93" spans="1:11" ht="15.75">
      <c r="A93" s="55" t="s">
        <v>39</v>
      </c>
      <c r="B93" s="79"/>
      <c r="C93" s="79"/>
      <c r="D93" s="79"/>
      <c r="E93" s="79"/>
      <c r="F93" s="79"/>
      <c r="G93" s="79"/>
      <c r="H93" s="41"/>
      <c r="I93" s="41"/>
      <c r="J93" s="29"/>
      <c r="K93" s="41"/>
    </row>
    <row r="94" spans="1:11" ht="15.75">
      <c r="A94" s="45" t="s">
        <v>437</v>
      </c>
      <c r="B94" s="43"/>
      <c r="C94" s="41"/>
      <c r="D94" s="41"/>
      <c r="E94" s="41"/>
      <c r="F94" s="41"/>
      <c r="G94" s="41"/>
      <c r="H94" s="41"/>
      <c r="I94" s="41"/>
      <c r="J94" s="29"/>
      <c r="K94" s="41"/>
    </row>
    <row r="95" spans="1:11" ht="15.75">
      <c r="A95" s="29"/>
      <c r="B95" s="79"/>
      <c r="C95" s="79"/>
      <c r="D95" s="79"/>
      <c r="E95" s="41"/>
      <c r="F95" s="41"/>
      <c r="G95" s="41"/>
      <c r="H95" s="41"/>
      <c r="I95" s="41"/>
      <c r="J95" s="29"/>
      <c r="K95" s="41"/>
    </row>
    <row r="96" spans="1:11" ht="15.75">
      <c r="A96" s="96" t="s">
        <v>399</v>
      </c>
      <c r="B96" s="41"/>
      <c r="C96" s="41"/>
      <c r="D96" s="41"/>
      <c r="E96" s="41"/>
      <c r="F96" s="41"/>
      <c r="G96" s="41"/>
      <c r="H96" s="41"/>
      <c r="I96" s="41"/>
      <c r="J96" s="29"/>
      <c r="K96" s="41"/>
    </row>
    <row r="97" spans="1:11" ht="15.75">
      <c r="A97" s="29"/>
      <c r="B97" s="41"/>
      <c r="C97" s="41"/>
      <c r="D97" s="41"/>
      <c r="E97" s="41"/>
      <c r="F97" s="41"/>
      <c r="G97" s="41"/>
      <c r="H97" s="41"/>
      <c r="I97" s="41"/>
      <c r="J97" s="29"/>
      <c r="K97" s="41"/>
    </row>
    <row r="98" spans="1:11" ht="15.75">
      <c r="A98" s="29"/>
      <c r="B98" s="41"/>
      <c r="C98" s="41"/>
      <c r="D98" s="41"/>
      <c r="E98" s="41"/>
      <c r="F98" s="41"/>
      <c r="G98" s="41"/>
      <c r="H98" s="41"/>
      <c r="I98" s="41"/>
      <c r="J98" s="29"/>
      <c r="K98" s="41"/>
    </row>
    <row r="99" spans="1:11" ht="15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41"/>
    </row>
    <row r="100" spans="1:11" ht="15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41"/>
    </row>
  </sheetData>
  <sheetProtection/>
  <hyperlinks>
    <hyperlink ref="A96" r:id="rId1" display="SOURCE:  New York State Board of Elections; www.elections.state.ny.us."/>
  </hyperlinks>
  <printOptions/>
  <pageMargins left="0.7" right="0.7" top="0.75" bottom="0.75" header="0.3" footer="0.3"/>
  <pageSetup fitToHeight="2" fitToWidth="1" horizontalDpi="600" verticalDpi="600" orientation="landscape" scale="62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8" width="15.77734375" style="0" customWidth="1"/>
    <col min="9" max="9" width="25.77734375" style="0" customWidth="1"/>
  </cols>
  <sheetData>
    <row r="1" spans="1:12" ht="20.25">
      <c r="A1" s="57" t="s">
        <v>0</v>
      </c>
      <c r="B1" s="32"/>
      <c r="C1" s="32"/>
      <c r="D1" s="32"/>
      <c r="E1" s="32"/>
      <c r="F1" s="32"/>
      <c r="G1" s="30"/>
      <c r="H1" s="29"/>
      <c r="I1" s="29"/>
      <c r="J1" s="29"/>
      <c r="K1" s="29"/>
      <c r="L1" s="29"/>
    </row>
    <row r="2" spans="1:12" ht="20.25">
      <c r="A2" s="58" t="s">
        <v>476</v>
      </c>
      <c r="B2" s="32"/>
      <c r="C2" s="32"/>
      <c r="D2" s="32"/>
      <c r="E2" s="32"/>
      <c r="F2" s="32"/>
      <c r="G2" s="29"/>
      <c r="H2" s="29"/>
      <c r="I2" s="29"/>
      <c r="J2" s="29"/>
      <c r="K2" s="29"/>
      <c r="L2" s="29"/>
    </row>
    <row r="3" spans="1:12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9.25">
      <c r="A4" s="33" t="s">
        <v>136</v>
      </c>
      <c r="B4" s="34" t="s">
        <v>45</v>
      </c>
      <c r="C4" s="34" t="s">
        <v>1</v>
      </c>
      <c r="D4" s="34" t="s">
        <v>440</v>
      </c>
      <c r="E4" s="34" t="s">
        <v>441</v>
      </c>
      <c r="F4" s="36" t="s">
        <v>134</v>
      </c>
      <c r="G4" s="34" t="s">
        <v>137</v>
      </c>
      <c r="H4" s="37" t="s">
        <v>135</v>
      </c>
      <c r="I4" s="34" t="s">
        <v>2</v>
      </c>
      <c r="J4" s="29"/>
      <c r="K4" s="29"/>
      <c r="L4" s="29"/>
    </row>
    <row r="5" spans="1:1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.75">
      <c r="A6" s="38" t="s">
        <v>3</v>
      </c>
      <c r="B6" s="39" t="s">
        <v>194</v>
      </c>
      <c r="C6" s="39" t="s">
        <v>442</v>
      </c>
      <c r="D6" s="39" t="s">
        <v>442</v>
      </c>
      <c r="E6" s="39" t="s">
        <v>194</v>
      </c>
      <c r="F6" s="39" t="s">
        <v>194</v>
      </c>
      <c r="G6" s="40"/>
      <c r="H6" s="41">
        <v>35757</v>
      </c>
      <c r="I6" s="42" t="s">
        <v>241</v>
      </c>
      <c r="J6" s="29"/>
      <c r="K6" s="29"/>
      <c r="L6" s="29"/>
    </row>
    <row r="7" spans="1:12" ht="15.75">
      <c r="A7" s="29"/>
      <c r="B7" s="41">
        <v>140878</v>
      </c>
      <c r="C7" s="41">
        <v>110786</v>
      </c>
      <c r="D7" s="41">
        <v>11069</v>
      </c>
      <c r="E7" s="41">
        <v>9657</v>
      </c>
      <c r="F7" s="41">
        <v>5819</v>
      </c>
      <c r="G7" s="41"/>
      <c r="H7" s="41"/>
      <c r="I7" s="38"/>
      <c r="J7" s="29"/>
      <c r="K7" s="29"/>
      <c r="L7" s="29"/>
    </row>
    <row r="8" spans="1:12" ht="15.75">
      <c r="A8" s="29"/>
      <c r="B8" s="41"/>
      <c r="C8" s="41"/>
      <c r="D8" s="41"/>
      <c r="E8" s="41"/>
      <c r="F8" s="41"/>
      <c r="G8" s="41"/>
      <c r="H8" s="41"/>
      <c r="I8" s="29"/>
      <c r="J8" s="29"/>
      <c r="K8" s="29"/>
      <c r="L8" s="29"/>
    </row>
    <row r="9" spans="1:12" ht="15.75">
      <c r="A9" s="66" t="s">
        <v>4</v>
      </c>
      <c r="B9" s="60" t="s">
        <v>196</v>
      </c>
      <c r="C9" s="60" t="s">
        <v>338</v>
      </c>
      <c r="D9" s="60" t="s">
        <v>338</v>
      </c>
      <c r="E9" s="61" t="s">
        <v>196</v>
      </c>
      <c r="F9" s="61" t="s">
        <v>196</v>
      </c>
      <c r="G9" s="60"/>
      <c r="H9" s="62">
        <v>40937</v>
      </c>
      <c r="I9" s="63" t="s">
        <v>198</v>
      </c>
      <c r="J9" s="29"/>
      <c r="K9" s="29"/>
      <c r="L9" s="29"/>
    </row>
    <row r="10" spans="1:12" ht="15.75">
      <c r="A10" s="64"/>
      <c r="B10" s="61">
        <v>147197</v>
      </c>
      <c r="C10" s="61">
        <v>72953</v>
      </c>
      <c r="D10" s="61">
        <v>7997</v>
      </c>
      <c r="E10" s="61">
        <v>9508</v>
      </c>
      <c r="F10" s="61">
        <v>4888</v>
      </c>
      <c r="G10" s="65"/>
      <c r="H10" s="62"/>
      <c r="I10" s="64"/>
      <c r="J10" s="29"/>
      <c r="K10" s="29"/>
      <c r="L10" s="29"/>
    </row>
    <row r="11" spans="1:12" ht="15.75">
      <c r="A11" s="29"/>
      <c r="B11" s="41"/>
      <c r="C11" s="41"/>
      <c r="D11" s="41"/>
      <c r="E11" s="41"/>
      <c r="F11" s="41"/>
      <c r="G11" s="41"/>
      <c r="H11" s="41"/>
      <c r="I11" s="29"/>
      <c r="J11" s="29"/>
      <c r="K11" s="29"/>
      <c r="L11" s="29"/>
    </row>
    <row r="12" spans="1:12" ht="15.75">
      <c r="A12" s="38" t="s">
        <v>5</v>
      </c>
      <c r="B12" s="39" t="s">
        <v>443</v>
      </c>
      <c r="C12" s="39" t="s">
        <v>297</v>
      </c>
      <c r="D12" s="39" t="s">
        <v>297</v>
      </c>
      <c r="E12" s="39" t="s">
        <v>40</v>
      </c>
      <c r="F12" s="39"/>
      <c r="G12" s="40"/>
      <c r="H12" s="41">
        <v>44129</v>
      </c>
      <c r="I12" s="42" t="s">
        <v>6</v>
      </c>
      <c r="J12" s="29"/>
      <c r="K12" s="29"/>
      <c r="L12" s="29"/>
    </row>
    <row r="13" spans="1:12" ht="15.75">
      <c r="A13" s="29"/>
      <c r="B13" s="40">
        <v>100737</v>
      </c>
      <c r="C13" s="40">
        <v>151323</v>
      </c>
      <c r="D13" s="40">
        <v>12022</v>
      </c>
      <c r="E13" s="40">
        <v>7914</v>
      </c>
      <c r="F13" s="40"/>
      <c r="G13" s="40"/>
      <c r="H13" s="41"/>
      <c r="I13" s="29"/>
      <c r="J13" s="29"/>
      <c r="K13" s="29"/>
      <c r="L13" s="29"/>
    </row>
    <row r="14" spans="1:12" ht="15.75">
      <c r="A14" s="29"/>
      <c r="B14" s="41"/>
      <c r="C14" s="41"/>
      <c r="D14" s="41"/>
      <c r="E14" s="41"/>
      <c r="F14" s="41"/>
      <c r="G14" s="41"/>
      <c r="H14" s="41"/>
      <c r="I14" s="29"/>
      <c r="J14" s="29"/>
      <c r="K14" s="29"/>
      <c r="L14" s="29"/>
    </row>
    <row r="15" spans="1:12" ht="15.75">
      <c r="A15" s="66" t="s">
        <v>7</v>
      </c>
      <c r="B15" s="60" t="s">
        <v>246</v>
      </c>
      <c r="C15" s="60" t="s">
        <v>444</v>
      </c>
      <c r="D15" s="60" t="s">
        <v>444</v>
      </c>
      <c r="E15" s="60" t="s">
        <v>246</v>
      </c>
      <c r="F15" s="60" t="s">
        <v>248</v>
      </c>
      <c r="G15" s="61"/>
      <c r="H15" s="62">
        <v>30420</v>
      </c>
      <c r="I15" s="63" t="s">
        <v>251</v>
      </c>
      <c r="J15" s="29"/>
      <c r="K15" s="29"/>
      <c r="L15" s="29"/>
    </row>
    <row r="16" spans="1:12" ht="15.75">
      <c r="A16" s="64"/>
      <c r="B16" s="61">
        <v>148615</v>
      </c>
      <c r="C16" s="61">
        <v>85505</v>
      </c>
      <c r="D16" s="61">
        <v>8636</v>
      </c>
      <c r="E16" s="61">
        <v>6951</v>
      </c>
      <c r="F16" s="61">
        <v>4403</v>
      </c>
      <c r="G16" s="61"/>
      <c r="H16" s="62"/>
      <c r="I16" s="64"/>
      <c r="J16" s="29"/>
      <c r="K16" s="29"/>
      <c r="L16" s="29"/>
    </row>
    <row r="17" spans="1:12" ht="15.75">
      <c r="A17" s="29"/>
      <c r="B17" s="41"/>
      <c r="C17" s="41"/>
      <c r="D17" s="41"/>
      <c r="E17" s="41"/>
      <c r="F17" s="41"/>
      <c r="G17" s="41"/>
      <c r="H17" s="41"/>
      <c r="I17" s="29"/>
      <c r="J17" s="29"/>
      <c r="K17" s="29"/>
      <c r="L17" s="29"/>
    </row>
    <row r="18" spans="1:12" ht="15.75">
      <c r="A18" s="38" t="s">
        <v>8</v>
      </c>
      <c r="B18" s="39" t="s">
        <v>298</v>
      </c>
      <c r="C18" s="39" t="s">
        <v>445</v>
      </c>
      <c r="D18" s="39" t="s">
        <v>445</v>
      </c>
      <c r="E18" s="39" t="s">
        <v>298</v>
      </c>
      <c r="F18" s="39" t="s">
        <v>300</v>
      </c>
      <c r="G18" s="40" t="s">
        <v>446</v>
      </c>
      <c r="H18" s="41">
        <v>38692</v>
      </c>
      <c r="I18" s="42" t="s">
        <v>302</v>
      </c>
      <c r="J18" s="29"/>
      <c r="K18" s="29"/>
      <c r="L18" s="29"/>
    </row>
    <row r="19" spans="1:12" ht="15.75">
      <c r="A19" s="29"/>
      <c r="B19" s="40">
        <v>114132</v>
      </c>
      <c r="C19" s="40">
        <v>43002</v>
      </c>
      <c r="D19" s="40">
        <v>3865</v>
      </c>
      <c r="E19" s="40">
        <v>2901</v>
      </c>
      <c r="F19" s="40">
        <v>2693</v>
      </c>
      <c r="G19" s="40">
        <v>1248</v>
      </c>
      <c r="H19" s="41"/>
      <c r="I19" s="29"/>
      <c r="J19" s="29"/>
      <c r="K19" s="29"/>
      <c r="L19" s="29"/>
    </row>
    <row r="20" spans="1:12" ht="15.75">
      <c r="A20" s="29"/>
      <c r="B20" s="41"/>
      <c r="C20" s="41"/>
      <c r="D20" s="41"/>
      <c r="E20" s="41"/>
      <c r="F20" s="41"/>
      <c r="G20" s="41"/>
      <c r="H20" s="41"/>
      <c r="I20" s="29"/>
      <c r="J20" s="29"/>
      <c r="K20" s="29"/>
      <c r="L20" s="29"/>
    </row>
    <row r="21" spans="1:12" ht="15.75">
      <c r="A21" s="66" t="s">
        <v>9</v>
      </c>
      <c r="B21" s="60" t="s">
        <v>41</v>
      </c>
      <c r="C21" s="61"/>
      <c r="D21" s="61"/>
      <c r="E21" s="61"/>
      <c r="F21" s="61" t="s">
        <v>41</v>
      </c>
      <c r="G21" s="60"/>
      <c r="H21" s="62">
        <v>55269</v>
      </c>
      <c r="I21" s="63" t="s">
        <v>42</v>
      </c>
      <c r="J21" s="29"/>
      <c r="K21" s="29"/>
      <c r="L21" s="29"/>
    </row>
    <row r="22" spans="1:12" ht="15.75">
      <c r="A22" s="64"/>
      <c r="B22" s="61">
        <v>125127</v>
      </c>
      <c r="C22" s="61"/>
      <c r="D22" s="61"/>
      <c r="E22" s="61"/>
      <c r="F22" s="61">
        <v>4561</v>
      </c>
      <c r="G22" s="61"/>
      <c r="H22" s="62"/>
      <c r="I22" s="64"/>
      <c r="J22" s="29"/>
      <c r="K22" s="29"/>
      <c r="L22" s="29"/>
    </row>
    <row r="23" spans="1:12" ht="15.75">
      <c r="A23" s="29"/>
      <c r="B23" s="41"/>
      <c r="C23" s="41"/>
      <c r="D23" s="41"/>
      <c r="E23" s="41"/>
      <c r="F23" s="41"/>
      <c r="G23" s="41"/>
      <c r="H23" s="41"/>
      <c r="I23" s="29"/>
      <c r="J23" s="29"/>
      <c r="K23" s="29"/>
      <c r="L23" s="29"/>
    </row>
    <row r="24" spans="1:12" ht="15.75">
      <c r="A24" s="38" t="s">
        <v>10</v>
      </c>
      <c r="B24" s="39" t="s">
        <v>43</v>
      </c>
      <c r="C24" s="40" t="s">
        <v>447</v>
      </c>
      <c r="D24" s="40" t="s">
        <v>447</v>
      </c>
      <c r="E24" s="40"/>
      <c r="F24" s="40" t="s">
        <v>43</v>
      </c>
      <c r="G24" s="40"/>
      <c r="H24" s="41">
        <v>48629</v>
      </c>
      <c r="I24" s="42" t="s">
        <v>44</v>
      </c>
      <c r="J24" s="29"/>
      <c r="K24" s="29"/>
      <c r="L24" s="29"/>
    </row>
    <row r="25" spans="1:12" ht="15.75">
      <c r="A25" s="29"/>
      <c r="B25" s="40">
        <v>100382</v>
      </c>
      <c r="C25" s="40">
        <v>21843</v>
      </c>
      <c r="D25" s="40">
        <v>2705</v>
      </c>
      <c r="E25" s="40"/>
      <c r="F25" s="40">
        <v>3893</v>
      </c>
      <c r="G25" s="41"/>
      <c r="H25" s="41"/>
      <c r="I25" s="29"/>
      <c r="J25" s="29"/>
      <c r="K25" s="29"/>
      <c r="L25" s="29"/>
    </row>
    <row r="26" spans="1:12" ht="15.75">
      <c r="A26" s="29"/>
      <c r="B26" s="41"/>
      <c r="C26" s="41"/>
      <c r="D26" s="41"/>
      <c r="E26" s="41"/>
      <c r="F26" s="41"/>
      <c r="G26" s="41"/>
      <c r="H26" s="41"/>
      <c r="I26" s="29"/>
      <c r="J26" s="29"/>
      <c r="K26" s="29"/>
      <c r="L26" s="29"/>
    </row>
    <row r="27" spans="1:12" ht="15.75">
      <c r="A27" s="66" t="s">
        <v>11</v>
      </c>
      <c r="B27" s="60" t="s">
        <v>305</v>
      </c>
      <c r="C27" s="61" t="s">
        <v>448</v>
      </c>
      <c r="D27" s="61" t="s">
        <v>448</v>
      </c>
      <c r="E27" s="60" t="s">
        <v>448</v>
      </c>
      <c r="F27" s="60" t="s">
        <v>56</v>
      </c>
      <c r="G27" s="61"/>
      <c r="H27" s="62">
        <v>50328</v>
      </c>
      <c r="I27" s="63" t="s">
        <v>12</v>
      </c>
      <c r="J27" s="29"/>
      <c r="K27" s="29"/>
      <c r="L27" s="29"/>
    </row>
    <row r="28" spans="1:12" ht="15.75">
      <c r="A28" s="64"/>
      <c r="B28" s="61">
        <v>154098</v>
      </c>
      <c r="C28" s="61">
        <v>35177</v>
      </c>
      <c r="D28" s="61">
        <v>1642</v>
      </c>
      <c r="E28" s="62">
        <v>2421</v>
      </c>
      <c r="F28" s="62">
        <v>7984</v>
      </c>
      <c r="G28" s="61"/>
      <c r="H28" s="62"/>
      <c r="I28" s="64"/>
      <c r="J28" s="29"/>
      <c r="K28" s="29"/>
      <c r="L28" s="29"/>
    </row>
    <row r="29" spans="1:12" ht="15.75">
      <c r="A29" s="29"/>
      <c r="B29" s="41"/>
      <c r="C29" s="41"/>
      <c r="D29" s="41"/>
      <c r="E29" s="41"/>
      <c r="F29" s="41"/>
      <c r="G29" s="41"/>
      <c r="H29" s="41"/>
      <c r="I29" s="29"/>
      <c r="J29" s="29"/>
      <c r="K29" s="29"/>
      <c r="L29" s="29"/>
    </row>
    <row r="30" spans="1:12" ht="15.75">
      <c r="A30" s="38" t="s">
        <v>13</v>
      </c>
      <c r="B30" s="39" t="s">
        <v>307</v>
      </c>
      <c r="C30" s="40" t="s">
        <v>449</v>
      </c>
      <c r="D30" s="40" t="s">
        <v>449</v>
      </c>
      <c r="E30" s="40" t="s">
        <v>449</v>
      </c>
      <c r="F30" s="40" t="s">
        <v>307</v>
      </c>
      <c r="G30" s="40"/>
      <c r="H30" s="41">
        <v>44082</v>
      </c>
      <c r="I30" s="42" t="s">
        <v>309</v>
      </c>
      <c r="J30" s="29"/>
      <c r="K30" s="29"/>
      <c r="L30" s="29"/>
    </row>
    <row r="31" spans="1:12" ht="15.75">
      <c r="A31" s="29"/>
      <c r="B31" s="40">
        <v>108577</v>
      </c>
      <c r="C31" s="40">
        <v>39648</v>
      </c>
      <c r="D31" s="40">
        <v>4141</v>
      </c>
      <c r="E31" s="40">
        <v>1662</v>
      </c>
      <c r="F31" s="40">
        <v>4448</v>
      </c>
      <c r="G31" s="40"/>
      <c r="H31" s="41"/>
      <c r="I31" s="29"/>
      <c r="J31" s="29"/>
      <c r="K31" s="29"/>
      <c r="L31" s="29"/>
    </row>
    <row r="32" spans="1:12" ht="15.75">
      <c r="A32" s="29"/>
      <c r="B32" s="41"/>
      <c r="C32" s="41"/>
      <c r="D32" s="41"/>
      <c r="E32" s="41"/>
      <c r="F32" s="41"/>
      <c r="G32" s="41"/>
      <c r="H32" s="41"/>
      <c r="I32" s="29"/>
      <c r="J32" s="29"/>
      <c r="K32" s="29"/>
      <c r="L32" s="29"/>
    </row>
    <row r="33" spans="1:12" ht="15.75">
      <c r="A33" s="66" t="s">
        <v>14</v>
      </c>
      <c r="B33" s="60" t="s">
        <v>310</v>
      </c>
      <c r="C33" s="60" t="s">
        <v>46</v>
      </c>
      <c r="D33" s="60" t="s">
        <v>415</v>
      </c>
      <c r="E33" s="60"/>
      <c r="F33" s="60" t="s">
        <v>477</v>
      </c>
      <c r="G33" s="61"/>
      <c r="H33" s="62">
        <v>46475</v>
      </c>
      <c r="I33" s="63" t="s">
        <v>312</v>
      </c>
      <c r="J33" s="29"/>
      <c r="K33" s="29"/>
      <c r="L33" s="29"/>
    </row>
    <row r="34" spans="1:12" ht="15.75">
      <c r="A34" s="64"/>
      <c r="B34" s="61">
        <v>130265</v>
      </c>
      <c r="C34" s="62">
        <v>11099</v>
      </c>
      <c r="D34" s="62">
        <v>1554</v>
      </c>
      <c r="E34" s="62"/>
      <c r="F34" s="62">
        <v>5848</v>
      </c>
      <c r="G34" s="62"/>
      <c r="H34" s="62"/>
      <c r="I34" s="64"/>
      <c r="J34" s="29"/>
      <c r="K34" s="29"/>
      <c r="L34" s="29"/>
    </row>
    <row r="35" spans="1:12" ht="15.75">
      <c r="A35" s="29"/>
      <c r="B35" s="41"/>
      <c r="C35" s="41"/>
      <c r="D35" s="41"/>
      <c r="E35" s="41"/>
      <c r="F35" s="41"/>
      <c r="G35" s="41"/>
      <c r="H35" s="41"/>
      <c r="I35" s="29"/>
      <c r="J35" s="29"/>
      <c r="K35" s="29"/>
      <c r="L35" s="29"/>
    </row>
    <row r="36" spans="1:12" ht="15.75">
      <c r="A36" s="32" t="s">
        <v>15</v>
      </c>
      <c r="B36" s="39" t="s">
        <v>450</v>
      </c>
      <c r="C36" s="39"/>
      <c r="D36" s="39" t="s">
        <v>150</v>
      </c>
      <c r="E36" s="39" t="s">
        <v>451</v>
      </c>
      <c r="F36" s="39" t="s">
        <v>268</v>
      </c>
      <c r="G36" s="39"/>
      <c r="H36" s="41">
        <v>47829</v>
      </c>
      <c r="I36" s="42" t="s">
        <v>452</v>
      </c>
      <c r="J36" s="29"/>
      <c r="K36" s="29"/>
      <c r="L36" s="29"/>
    </row>
    <row r="37" spans="1:12" ht="15.75">
      <c r="A37" s="29"/>
      <c r="B37" s="40">
        <v>134175</v>
      </c>
      <c r="C37" s="41"/>
      <c r="D37" s="41">
        <v>4478</v>
      </c>
      <c r="E37" s="40">
        <v>4721</v>
      </c>
      <c r="F37" s="40">
        <v>10824</v>
      </c>
      <c r="G37" s="41"/>
      <c r="H37" s="41"/>
      <c r="I37" s="29"/>
      <c r="J37" s="29"/>
      <c r="K37" s="29"/>
      <c r="L37" s="29"/>
    </row>
    <row r="38" spans="1:12" ht="15.75">
      <c r="A38" s="29"/>
      <c r="B38" s="41"/>
      <c r="C38" s="41"/>
      <c r="D38" s="41"/>
      <c r="E38" s="41"/>
      <c r="F38" s="41"/>
      <c r="G38" s="41"/>
      <c r="H38" s="41"/>
      <c r="I38" s="29"/>
      <c r="J38" s="29"/>
      <c r="K38" s="29"/>
      <c r="L38" s="29"/>
    </row>
    <row r="39" spans="1:12" ht="15.75">
      <c r="A39" s="66" t="s">
        <v>16</v>
      </c>
      <c r="B39" s="60" t="s">
        <v>314</v>
      </c>
      <c r="C39" s="60" t="s">
        <v>453</v>
      </c>
      <c r="D39" s="60" t="s">
        <v>453</v>
      </c>
      <c r="E39" s="60"/>
      <c r="F39" s="60" t="s">
        <v>439</v>
      </c>
      <c r="G39" s="61"/>
      <c r="H39" s="62">
        <v>38382</v>
      </c>
      <c r="I39" s="63" t="s">
        <v>17</v>
      </c>
      <c r="J39" s="29"/>
      <c r="K39" s="29"/>
      <c r="L39" s="29"/>
    </row>
    <row r="40" spans="1:12" ht="15.75">
      <c r="A40" s="64"/>
      <c r="B40" s="61">
        <v>100402</v>
      </c>
      <c r="C40" s="62">
        <v>15697</v>
      </c>
      <c r="D40" s="62">
        <v>1469</v>
      </c>
      <c r="E40" s="62"/>
      <c r="F40" s="62">
        <v>7394</v>
      </c>
      <c r="G40" s="62"/>
      <c r="H40" s="62"/>
      <c r="I40" s="64"/>
      <c r="J40" s="29"/>
      <c r="K40" s="29"/>
      <c r="L40" s="29"/>
    </row>
    <row r="41" spans="1:12" ht="15.75">
      <c r="A41" s="29"/>
      <c r="B41" s="41"/>
      <c r="C41" s="41"/>
      <c r="D41" s="41"/>
      <c r="E41" s="41"/>
      <c r="F41" s="41"/>
      <c r="G41" s="41"/>
      <c r="H41" s="41"/>
      <c r="I41" s="29"/>
      <c r="J41" s="29"/>
      <c r="K41" s="29"/>
      <c r="L41" s="29"/>
    </row>
    <row r="42" spans="1:12" ht="15.75">
      <c r="A42" s="32" t="s">
        <v>18</v>
      </c>
      <c r="B42" s="39" t="s">
        <v>454</v>
      </c>
      <c r="C42" s="39" t="s">
        <v>418</v>
      </c>
      <c r="D42" s="39" t="s">
        <v>418</v>
      </c>
      <c r="E42" s="39" t="s">
        <v>454</v>
      </c>
      <c r="F42" s="39" t="s">
        <v>454</v>
      </c>
      <c r="G42" s="40"/>
      <c r="H42" s="41">
        <v>26461</v>
      </c>
      <c r="I42" s="42" t="s">
        <v>419</v>
      </c>
      <c r="J42" s="29"/>
      <c r="K42" s="29"/>
      <c r="L42" s="29"/>
    </row>
    <row r="43" spans="1:12" ht="15.75">
      <c r="A43" s="29"/>
      <c r="B43" s="40">
        <v>72180</v>
      </c>
      <c r="C43" s="40">
        <v>102713</v>
      </c>
      <c r="D43" s="40">
        <v>10221</v>
      </c>
      <c r="E43" s="40">
        <v>2663</v>
      </c>
      <c r="F43" s="40">
        <v>3657</v>
      </c>
      <c r="G43" s="40"/>
      <c r="H43" s="41"/>
      <c r="I43" s="29"/>
      <c r="J43" s="29"/>
      <c r="K43" s="29"/>
      <c r="L43" s="29"/>
    </row>
    <row r="44" spans="1:12" ht="15.75">
      <c r="A44" s="29"/>
      <c r="B44" s="41"/>
      <c r="C44" s="41"/>
      <c r="D44" s="41"/>
      <c r="E44" s="41"/>
      <c r="F44" s="41"/>
      <c r="G44" s="41"/>
      <c r="H44" s="41"/>
      <c r="I44" s="29"/>
      <c r="J44" s="29"/>
      <c r="K44" s="29"/>
      <c r="L44" s="29"/>
    </row>
    <row r="45" spans="1:12" ht="15.75">
      <c r="A45" s="67" t="s">
        <v>19</v>
      </c>
      <c r="B45" s="60" t="s">
        <v>317</v>
      </c>
      <c r="C45" s="60" t="s">
        <v>455</v>
      </c>
      <c r="D45" s="60" t="s">
        <v>455</v>
      </c>
      <c r="E45" s="61" t="s">
        <v>58</v>
      </c>
      <c r="F45" s="61" t="s">
        <v>58</v>
      </c>
      <c r="G45" s="60"/>
      <c r="H45" s="62">
        <v>43732</v>
      </c>
      <c r="I45" s="63" t="s">
        <v>20</v>
      </c>
      <c r="J45" s="29"/>
      <c r="K45" s="29"/>
      <c r="L45" s="29"/>
    </row>
    <row r="46" spans="1:12" ht="15.75">
      <c r="A46" s="64"/>
      <c r="B46" s="61">
        <v>175886</v>
      </c>
      <c r="C46" s="61">
        <v>41936</v>
      </c>
      <c r="D46" s="61">
        <v>1687</v>
      </c>
      <c r="E46" s="61">
        <v>4743</v>
      </c>
      <c r="F46" s="61">
        <v>6059</v>
      </c>
      <c r="G46" s="61"/>
      <c r="H46" s="62"/>
      <c r="I46" s="64"/>
      <c r="J46" s="29"/>
      <c r="K46" s="29"/>
      <c r="L46" s="29"/>
    </row>
    <row r="47" spans="1:12" ht="15.75">
      <c r="A47" s="29"/>
      <c r="B47" s="41"/>
      <c r="C47" s="41"/>
      <c r="D47" s="41"/>
      <c r="E47" s="41"/>
      <c r="F47" s="41"/>
      <c r="G47" s="41"/>
      <c r="H47" s="41"/>
      <c r="I47" s="29"/>
      <c r="J47" s="29"/>
      <c r="K47" s="29"/>
      <c r="L47" s="29"/>
    </row>
    <row r="48" spans="1:12" ht="15.75">
      <c r="A48" s="32" t="s">
        <v>21</v>
      </c>
      <c r="B48" s="39" t="s">
        <v>321</v>
      </c>
      <c r="C48" s="39" t="s">
        <v>456</v>
      </c>
      <c r="D48" s="40"/>
      <c r="E48" s="40" t="s">
        <v>457</v>
      </c>
      <c r="F48" s="40" t="s">
        <v>210</v>
      </c>
      <c r="G48" s="39"/>
      <c r="H48" s="41">
        <v>41557</v>
      </c>
      <c r="I48" s="42" t="s">
        <v>211</v>
      </c>
      <c r="J48" s="29"/>
      <c r="K48" s="29"/>
      <c r="L48" s="29"/>
    </row>
    <row r="49" spans="1:12" ht="15.75">
      <c r="A49" s="29"/>
      <c r="B49" s="40">
        <v>153099</v>
      </c>
      <c r="C49" s="40">
        <v>12355</v>
      </c>
      <c r="D49" s="40"/>
      <c r="E49" s="40">
        <v>3345</v>
      </c>
      <c r="F49" s="40">
        <v>8252</v>
      </c>
      <c r="G49" s="79"/>
      <c r="H49" s="41"/>
      <c r="I49" s="29"/>
      <c r="J49" s="29"/>
      <c r="K49" s="29"/>
      <c r="L49" s="29"/>
    </row>
    <row r="50" spans="1:12" ht="15.75">
      <c r="A50" s="29"/>
      <c r="B50" s="41"/>
      <c r="C50" s="41"/>
      <c r="D50" s="41"/>
      <c r="E50" s="41"/>
      <c r="F50" s="41"/>
      <c r="G50" s="41" t="s">
        <v>22</v>
      </c>
      <c r="H50" s="41"/>
      <c r="I50" s="29"/>
      <c r="J50" s="29"/>
      <c r="K50" s="29"/>
      <c r="L50" s="29"/>
    </row>
    <row r="51" spans="1:12" ht="15.75">
      <c r="A51" s="67" t="s">
        <v>23</v>
      </c>
      <c r="B51" s="60" t="s">
        <v>326</v>
      </c>
      <c r="C51" s="60" t="s">
        <v>376</v>
      </c>
      <c r="D51" s="60" t="s">
        <v>376</v>
      </c>
      <c r="E51" s="60"/>
      <c r="F51" s="60" t="s">
        <v>59</v>
      </c>
      <c r="G51" s="60"/>
      <c r="H51" s="62">
        <v>30875</v>
      </c>
      <c r="I51" s="63" t="s">
        <v>24</v>
      </c>
      <c r="J51" s="29"/>
      <c r="K51" s="29"/>
      <c r="L51" s="29"/>
    </row>
    <row r="52" spans="1:12" ht="15.75">
      <c r="A52" s="64"/>
      <c r="B52" s="61">
        <v>106739</v>
      </c>
      <c r="C52" s="61">
        <v>4917</v>
      </c>
      <c r="D52" s="61">
        <v>693</v>
      </c>
      <c r="E52" s="62"/>
      <c r="F52" s="62">
        <v>4899</v>
      </c>
      <c r="G52" s="65"/>
      <c r="H52" s="62"/>
      <c r="I52" s="64"/>
      <c r="J52" s="29"/>
      <c r="K52" s="29"/>
      <c r="L52" s="29"/>
    </row>
    <row r="53" spans="1:12" ht="15.75">
      <c r="A53" s="29"/>
      <c r="B53" s="29"/>
      <c r="C53" s="29"/>
      <c r="D53" s="29"/>
      <c r="E53" s="29"/>
      <c r="F53" s="29"/>
      <c r="G53" s="41"/>
      <c r="H53" s="41"/>
      <c r="I53" s="29"/>
      <c r="J53" s="29"/>
      <c r="K53" s="29"/>
      <c r="L53" s="29"/>
    </row>
    <row r="54" spans="1:12" ht="15.75">
      <c r="A54" s="32" t="s">
        <v>25</v>
      </c>
      <c r="B54" s="39" t="s">
        <v>327</v>
      </c>
      <c r="C54" s="39" t="s">
        <v>458</v>
      </c>
      <c r="D54" s="39" t="s">
        <v>410</v>
      </c>
      <c r="E54" s="39"/>
      <c r="F54" s="39" t="s">
        <v>51</v>
      </c>
      <c r="G54" s="40"/>
      <c r="H54" s="41">
        <v>45725</v>
      </c>
      <c r="I54" s="42" t="s">
        <v>26</v>
      </c>
      <c r="J54" s="29"/>
      <c r="K54" s="29"/>
      <c r="L54" s="29"/>
    </row>
    <row r="55" spans="1:12" ht="15.75">
      <c r="A55" s="29"/>
      <c r="B55" s="40">
        <v>135344</v>
      </c>
      <c r="C55" s="40">
        <v>40524</v>
      </c>
      <c r="D55" s="80">
        <v>3482</v>
      </c>
      <c r="E55" s="40"/>
      <c r="F55" s="40">
        <v>5186</v>
      </c>
      <c r="G55" s="41"/>
      <c r="H55" s="41"/>
      <c r="I55" s="29"/>
      <c r="J55" s="29"/>
      <c r="K55" s="29"/>
      <c r="L55" s="29"/>
    </row>
    <row r="56" spans="1:12" ht="15.75">
      <c r="A56" s="29"/>
      <c r="B56" s="29"/>
      <c r="C56" s="29"/>
      <c r="D56" s="29"/>
      <c r="E56" s="29"/>
      <c r="F56" s="29"/>
      <c r="G56" s="41"/>
      <c r="H56" s="41"/>
      <c r="I56" s="29"/>
      <c r="J56" s="29"/>
      <c r="K56" s="29"/>
      <c r="L56" s="29"/>
    </row>
    <row r="57" spans="1:12" ht="15.75">
      <c r="A57" s="67" t="s">
        <v>27</v>
      </c>
      <c r="B57" s="60" t="s">
        <v>330</v>
      </c>
      <c r="C57" s="60" t="s">
        <v>338</v>
      </c>
      <c r="D57" s="60"/>
      <c r="E57" s="60" t="s">
        <v>60</v>
      </c>
      <c r="F57" s="60" t="s">
        <v>60</v>
      </c>
      <c r="G57" s="60"/>
      <c r="H57" s="62">
        <v>45525</v>
      </c>
      <c r="I57" s="63" t="s">
        <v>28</v>
      </c>
      <c r="J57" s="29"/>
      <c r="K57" s="29"/>
      <c r="L57" s="29"/>
    </row>
    <row r="58" spans="1:12" ht="15.75">
      <c r="A58" s="64"/>
      <c r="B58" s="61">
        <v>159072</v>
      </c>
      <c r="C58" s="61">
        <v>73975</v>
      </c>
      <c r="D58" s="62"/>
      <c r="E58" s="61">
        <v>7271</v>
      </c>
      <c r="F58" s="61">
        <v>4372</v>
      </c>
      <c r="G58" s="65"/>
      <c r="H58" s="62"/>
      <c r="I58" s="64"/>
      <c r="J58" s="29"/>
      <c r="K58" s="29"/>
      <c r="L58" s="29"/>
    </row>
    <row r="59" spans="1:12" ht="15.75">
      <c r="A59" s="29"/>
      <c r="B59" s="29"/>
      <c r="C59" s="29"/>
      <c r="D59" s="29"/>
      <c r="E59" s="29"/>
      <c r="F59" s="29"/>
      <c r="G59" s="41"/>
      <c r="H59" s="41"/>
      <c r="I59" s="29"/>
      <c r="J59" s="29"/>
      <c r="K59" s="29"/>
      <c r="L59" s="29"/>
    </row>
    <row r="60" spans="1:12" ht="15.75">
      <c r="A60" s="32" t="s">
        <v>29</v>
      </c>
      <c r="B60" s="39" t="s">
        <v>459</v>
      </c>
      <c r="C60" s="39" t="s">
        <v>420</v>
      </c>
      <c r="D60" s="39" t="s">
        <v>421</v>
      </c>
      <c r="E60" s="39" t="s">
        <v>421</v>
      </c>
      <c r="F60" s="39"/>
      <c r="G60" s="39"/>
      <c r="H60" s="41">
        <v>43903</v>
      </c>
      <c r="I60" s="42" t="s">
        <v>460</v>
      </c>
      <c r="J60" s="29"/>
      <c r="K60" s="29"/>
      <c r="L60" s="29"/>
    </row>
    <row r="61" spans="1:12" ht="15.75">
      <c r="A61" s="29"/>
      <c r="B61" s="40">
        <v>87429</v>
      </c>
      <c r="C61" s="40">
        <v>152051</v>
      </c>
      <c r="D61" s="41">
        <v>11945</v>
      </c>
      <c r="E61" s="40">
        <v>11405</v>
      </c>
      <c r="F61" s="40"/>
      <c r="G61" s="40"/>
      <c r="H61" s="41"/>
      <c r="I61" s="29"/>
      <c r="J61" s="29"/>
      <c r="K61" s="29"/>
      <c r="L61" s="29"/>
    </row>
    <row r="62" spans="1:12" ht="15.75">
      <c r="A62" s="29"/>
      <c r="B62" s="29"/>
      <c r="C62" s="29"/>
      <c r="D62" s="29"/>
      <c r="E62" s="29"/>
      <c r="F62" s="29"/>
      <c r="G62" s="41"/>
      <c r="H62" s="41"/>
      <c r="I62" s="29"/>
      <c r="J62" s="29"/>
      <c r="K62" s="29"/>
      <c r="L62" s="29"/>
    </row>
    <row r="63" spans="1:12" ht="15.75">
      <c r="A63" s="67" t="s">
        <v>30</v>
      </c>
      <c r="B63" s="60" t="s">
        <v>421</v>
      </c>
      <c r="C63" s="60" t="s">
        <v>422</v>
      </c>
      <c r="D63" s="60" t="s">
        <v>422</v>
      </c>
      <c r="E63" s="60" t="s">
        <v>422</v>
      </c>
      <c r="F63" s="60"/>
      <c r="G63" s="61" t="s">
        <v>461</v>
      </c>
      <c r="H63" s="62">
        <v>37424</v>
      </c>
      <c r="I63" s="63" t="s">
        <v>462</v>
      </c>
      <c r="J63" s="29"/>
      <c r="K63" s="29"/>
      <c r="L63" s="29"/>
    </row>
    <row r="64" spans="1:12" ht="15.75">
      <c r="A64" s="64"/>
      <c r="B64" s="62">
        <v>96630</v>
      </c>
      <c r="C64" s="61">
        <v>163343</v>
      </c>
      <c r="D64" s="62">
        <v>11279</v>
      </c>
      <c r="E64" s="62">
        <v>14131</v>
      </c>
      <c r="F64" s="62"/>
      <c r="G64" s="62">
        <v>1353</v>
      </c>
      <c r="H64" s="62"/>
      <c r="I64" s="64"/>
      <c r="J64" s="29"/>
      <c r="K64" s="29"/>
      <c r="L64" s="29"/>
    </row>
    <row r="65" spans="1:12" ht="15.75">
      <c r="A65" s="29"/>
      <c r="B65" s="29"/>
      <c r="C65" s="29"/>
      <c r="D65" s="29"/>
      <c r="E65" s="29"/>
      <c r="F65" s="29"/>
      <c r="G65" s="29"/>
      <c r="H65" s="41"/>
      <c r="I65" s="29"/>
      <c r="J65" s="29"/>
      <c r="K65" s="29"/>
      <c r="L65" s="29"/>
    </row>
    <row r="66" spans="1:12" ht="15.75">
      <c r="A66" s="32" t="s">
        <v>31</v>
      </c>
      <c r="B66" s="39" t="s">
        <v>423</v>
      </c>
      <c r="C66" s="39" t="s">
        <v>424</v>
      </c>
      <c r="D66" s="39" t="s">
        <v>425</v>
      </c>
      <c r="E66" s="39" t="s">
        <v>423</v>
      </c>
      <c r="F66" s="39" t="s">
        <v>425</v>
      </c>
      <c r="G66" s="40"/>
      <c r="H66" s="41">
        <v>37700</v>
      </c>
      <c r="I66" s="42" t="s">
        <v>426</v>
      </c>
      <c r="J66" s="29"/>
      <c r="K66" s="29"/>
      <c r="L66" s="29"/>
    </row>
    <row r="67" spans="1:12" ht="15.75">
      <c r="A67" s="29"/>
      <c r="B67" s="41">
        <v>167247</v>
      </c>
      <c r="C67" s="40">
        <v>80121</v>
      </c>
      <c r="D67" s="40">
        <v>8544</v>
      </c>
      <c r="E67" s="41">
        <v>11321</v>
      </c>
      <c r="F67" s="41">
        <v>6921</v>
      </c>
      <c r="G67" s="41"/>
      <c r="H67" s="41"/>
      <c r="I67" s="29"/>
      <c r="J67" s="29"/>
      <c r="K67" s="29"/>
      <c r="L67" s="29"/>
    </row>
    <row r="68" spans="1:12" ht="15.75">
      <c r="A68" s="29"/>
      <c r="B68" s="29"/>
      <c r="C68" s="29"/>
      <c r="D68" s="29"/>
      <c r="E68" s="29"/>
      <c r="F68" s="29"/>
      <c r="G68" s="29"/>
      <c r="H68" s="41"/>
      <c r="I68" s="29"/>
      <c r="J68" s="29"/>
      <c r="K68" s="29"/>
      <c r="L68" s="29"/>
    </row>
    <row r="69" spans="1:12" ht="15.75">
      <c r="A69" s="67" t="s">
        <v>32</v>
      </c>
      <c r="B69" s="60" t="s">
        <v>335</v>
      </c>
      <c r="C69" s="60" t="s">
        <v>463</v>
      </c>
      <c r="D69" s="60"/>
      <c r="E69" s="60" t="s">
        <v>335</v>
      </c>
      <c r="F69" s="60" t="s">
        <v>335</v>
      </c>
      <c r="G69" s="61"/>
      <c r="H69" s="62">
        <v>38031</v>
      </c>
      <c r="I69" s="63" t="s">
        <v>337</v>
      </c>
      <c r="J69" s="29"/>
      <c r="K69" s="29"/>
      <c r="L69" s="29"/>
    </row>
    <row r="70" spans="1:12" ht="15.75">
      <c r="A70" s="64"/>
      <c r="B70" s="62">
        <v>148588</v>
      </c>
      <c r="C70" s="61">
        <v>81881</v>
      </c>
      <c r="D70" s="61"/>
      <c r="E70" s="62">
        <v>10349</v>
      </c>
      <c r="F70" s="62">
        <v>8552</v>
      </c>
      <c r="G70" s="61"/>
      <c r="H70" s="62"/>
      <c r="I70" s="64"/>
      <c r="J70" s="29"/>
      <c r="K70" s="29"/>
      <c r="L70" s="29"/>
    </row>
    <row r="71" spans="1:12" ht="15.75">
      <c r="A71" s="29"/>
      <c r="B71" s="29"/>
      <c r="C71" s="29"/>
      <c r="D71" s="29"/>
      <c r="E71" s="29"/>
      <c r="F71" s="29"/>
      <c r="G71" s="41"/>
      <c r="H71" s="41"/>
      <c r="I71" s="29"/>
      <c r="J71" s="29"/>
      <c r="K71" s="29"/>
      <c r="L71" s="29"/>
    </row>
    <row r="72" spans="1:12" ht="15.75">
      <c r="A72" s="32" t="s">
        <v>33</v>
      </c>
      <c r="B72" s="39" t="s">
        <v>152</v>
      </c>
      <c r="C72" s="39" t="s">
        <v>386</v>
      </c>
      <c r="D72" s="39" t="s">
        <v>386</v>
      </c>
      <c r="E72" s="40" t="s">
        <v>386</v>
      </c>
      <c r="F72" s="40"/>
      <c r="G72" s="40"/>
      <c r="H72" s="41">
        <v>38485</v>
      </c>
      <c r="I72" s="42" t="s">
        <v>387</v>
      </c>
      <c r="J72" s="29"/>
      <c r="K72" s="29"/>
      <c r="L72" s="29"/>
    </row>
    <row r="73" spans="1:12" ht="15.75">
      <c r="A73" s="29"/>
      <c r="B73" s="41">
        <v>66448</v>
      </c>
      <c r="C73" s="40">
        <v>136222</v>
      </c>
      <c r="D73" s="41">
        <v>8771</v>
      </c>
      <c r="E73" s="41">
        <v>15086</v>
      </c>
      <c r="F73" s="41"/>
      <c r="G73" s="40"/>
      <c r="H73" s="41"/>
      <c r="I73" s="29"/>
      <c r="J73" s="29"/>
      <c r="K73" s="29"/>
      <c r="L73" s="29"/>
    </row>
    <row r="74" spans="1:12" ht="15.75">
      <c r="A74" s="29"/>
      <c r="B74" s="29"/>
      <c r="C74" s="29"/>
      <c r="D74" s="29"/>
      <c r="E74" s="29"/>
      <c r="F74" s="29"/>
      <c r="G74" s="41"/>
      <c r="H74" s="41"/>
      <c r="I74" s="29"/>
      <c r="J74" s="29"/>
      <c r="K74" s="29"/>
      <c r="L74" s="29"/>
    </row>
    <row r="75" spans="1:12" ht="15.75">
      <c r="A75" s="67" t="s">
        <v>34</v>
      </c>
      <c r="B75" s="60" t="s">
        <v>464</v>
      </c>
      <c r="C75" s="60" t="s">
        <v>465</v>
      </c>
      <c r="D75" s="60" t="s">
        <v>466</v>
      </c>
      <c r="E75" s="61" t="s">
        <v>465</v>
      </c>
      <c r="F75" s="61"/>
      <c r="G75" s="61"/>
      <c r="H75" s="62">
        <v>35318</v>
      </c>
      <c r="I75" s="63" t="s">
        <v>467</v>
      </c>
      <c r="J75" s="29"/>
      <c r="K75" s="29"/>
      <c r="L75" s="29"/>
    </row>
    <row r="76" spans="1:12" ht="15.75">
      <c r="A76" s="64"/>
      <c r="B76" s="62">
        <v>85140</v>
      </c>
      <c r="C76" s="61">
        <v>128493</v>
      </c>
      <c r="D76" s="61">
        <v>23228</v>
      </c>
      <c r="E76" s="62">
        <v>14507</v>
      </c>
      <c r="F76" s="62"/>
      <c r="G76" s="62"/>
      <c r="H76" s="62"/>
      <c r="I76" s="64"/>
      <c r="J76" s="29"/>
      <c r="K76" s="29"/>
      <c r="L76" s="29"/>
    </row>
    <row r="77" spans="1:12" ht="15.75">
      <c r="A77" s="29"/>
      <c r="B77" s="29"/>
      <c r="C77" s="29"/>
      <c r="D77" s="29"/>
      <c r="E77" s="29"/>
      <c r="F77" s="29"/>
      <c r="G77" s="29"/>
      <c r="H77" s="41"/>
      <c r="I77" s="29"/>
      <c r="J77" s="29"/>
      <c r="K77" s="29"/>
      <c r="L77" s="29"/>
    </row>
    <row r="78" spans="1:12" ht="15.75">
      <c r="A78" s="32" t="s">
        <v>35</v>
      </c>
      <c r="B78" s="40"/>
      <c r="C78" s="39" t="s">
        <v>429</v>
      </c>
      <c r="D78" s="39" t="s">
        <v>429</v>
      </c>
      <c r="E78" s="39" t="s">
        <v>430</v>
      </c>
      <c r="F78" s="39"/>
      <c r="G78" s="40" t="s">
        <v>468</v>
      </c>
      <c r="H78" s="41">
        <v>106711</v>
      </c>
      <c r="I78" s="42" t="s">
        <v>431</v>
      </c>
      <c r="J78" s="29"/>
      <c r="K78" s="29"/>
      <c r="L78" s="29"/>
    </row>
    <row r="79" spans="1:12" ht="15.75">
      <c r="A79" s="29"/>
      <c r="B79" s="41"/>
      <c r="C79" s="40">
        <v>155163</v>
      </c>
      <c r="D79" s="40">
        <v>13716</v>
      </c>
      <c r="E79" s="41">
        <v>20184</v>
      </c>
      <c r="F79" s="41"/>
      <c r="G79" s="40">
        <v>20106</v>
      </c>
      <c r="H79" s="41"/>
      <c r="I79" s="29"/>
      <c r="J79" s="29"/>
      <c r="K79" s="29"/>
      <c r="L79" s="29"/>
    </row>
    <row r="80" spans="1:12" ht="15.75">
      <c r="A80" s="29"/>
      <c r="B80" s="29"/>
      <c r="C80" s="29"/>
      <c r="D80" s="29"/>
      <c r="E80" s="29"/>
      <c r="F80" s="29"/>
      <c r="G80" s="29"/>
      <c r="H80" s="41"/>
      <c r="I80" s="29"/>
      <c r="J80" s="29"/>
      <c r="K80" s="29"/>
      <c r="L80" s="29"/>
    </row>
    <row r="81" spans="1:12" ht="15.75">
      <c r="A81" s="67" t="s">
        <v>36</v>
      </c>
      <c r="B81" s="60" t="s">
        <v>432</v>
      </c>
      <c r="C81" s="60" t="s">
        <v>304</v>
      </c>
      <c r="D81" s="60" t="s">
        <v>304</v>
      </c>
      <c r="E81" s="61" t="s">
        <v>304</v>
      </c>
      <c r="F81" s="61" t="s">
        <v>432</v>
      </c>
      <c r="G81" s="61"/>
      <c r="H81" s="62">
        <v>38001</v>
      </c>
      <c r="I81" s="63" t="s">
        <v>433</v>
      </c>
      <c r="J81" s="29"/>
      <c r="K81" s="29"/>
      <c r="L81" s="29"/>
    </row>
    <row r="82" spans="1:12" ht="15.75">
      <c r="A82" s="64"/>
      <c r="B82" s="62">
        <v>116484</v>
      </c>
      <c r="C82" s="61">
        <v>137425</v>
      </c>
      <c r="D82" s="61">
        <v>10672</v>
      </c>
      <c r="E82" s="62">
        <v>9369</v>
      </c>
      <c r="F82" s="62">
        <v>9129</v>
      </c>
      <c r="G82" s="61"/>
      <c r="H82" s="62"/>
      <c r="I82" s="64"/>
      <c r="J82" s="29"/>
      <c r="K82" s="29"/>
      <c r="L82" s="29"/>
    </row>
    <row r="83" spans="1:12" ht="15.75">
      <c r="A83" s="29"/>
      <c r="B83" s="29"/>
      <c r="C83" s="29"/>
      <c r="D83" s="29"/>
      <c r="E83" s="29"/>
      <c r="F83" s="29"/>
      <c r="G83" s="41"/>
      <c r="H83" s="41"/>
      <c r="I83" s="29"/>
      <c r="J83" s="29"/>
      <c r="K83" s="29"/>
      <c r="L83" s="29"/>
    </row>
    <row r="84" spans="1:12" ht="15.75">
      <c r="A84" s="32" t="s">
        <v>37</v>
      </c>
      <c r="B84" s="39" t="s">
        <v>47</v>
      </c>
      <c r="C84" s="39" t="s">
        <v>469</v>
      </c>
      <c r="D84" s="39" t="s">
        <v>469</v>
      </c>
      <c r="E84" s="40" t="s">
        <v>47</v>
      </c>
      <c r="F84" s="40" t="s">
        <v>47</v>
      </c>
      <c r="G84" s="39"/>
      <c r="H84" s="41">
        <v>16809</v>
      </c>
      <c r="I84" s="42" t="s">
        <v>470</v>
      </c>
      <c r="J84" s="29"/>
      <c r="K84" s="29"/>
      <c r="L84" s="29"/>
    </row>
    <row r="85" spans="1:12" ht="15.75">
      <c r="A85" s="32"/>
      <c r="B85" s="41">
        <v>127267</v>
      </c>
      <c r="C85" s="40">
        <v>125275</v>
      </c>
      <c r="D85" s="40">
        <v>14283</v>
      </c>
      <c r="E85" s="41">
        <v>7974</v>
      </c>
      <c r="F85" s="41">
        <v>8091</v>
      </c>
      <c r="G85" s="40"/>
      <c r="H85" s="41"/>
      <c r="I85" s="38"/>
      <c r="J85" s="29"/>
      <c r="K85" s="29"/>
      <c r="L85" s="29"/>
    </row>
    <row r="86" spans="1:12" ht="15.75">
      <c r="A86" s="29"/>
      <c r="B86" s="29"/>
      <c r="C86" s="29"/>
      <c r="D86" s="29"/>
      <c r="E86" s="29"/>
      <c r="F86" s="29"/>
      <c r="G86" s="29"/>
      <c r="H86" s="41"/>
      <c r="I86" s="29"/>
      <c r="J86" s="29"/>
      <c r="K86" s="29"/>
      <c r="L86" s="29"/>
    </row>
    <row r="87" spans="1:12" ht="15.75">
      <c r="A87" s="67" t="s">
        <v>347</v>
      </c>
      <c r="B87" s="60" t="s">
        <v>348</v>
      </c>
      <c r="C87" s="61" t="s">
        <v>471</v>
      </c>
      <c r="D87" s="61" t="s">
        <v>471</v>
      </c>
      <c r="E87" s="61" t="s">
        <v>472</v>
      </c>
      <c r="F87" s="61" t="s">
        <v>50</v>
      </c>
      <c r="G87" s="61"/>
      <c r="H87" s="62">
        <v>42344</v>
      </c>
      <c r="I87" s="63" t="s">
        <v>38</v>
      </c>
      <c r="J87" s="29"/>
      <c r="K87" s="29"/>
      <c r="L87" s="29"/>
    </row>
    <row r="88" spans="1:12" ht="15.75">
      <c r="A88" s="64"/>
      <c r="B88" s="61">
        <v>150431</v>
      </c>
      <c r="C88" s="62">
        <v>48981</v>
      </c>
      <c r="D88" s="62">
        <v>5562</v>
      </c>
      <c r="E88" s="62">
        <v>5678</v>
      </c>
      <c r="F88" s="62">
        <v>9224</v>
      </c>
      <c r="G88" s="62"/>
      <c r="H88" s="62"/>
      <c r="I88" s="64"/>
      <c r="J88" s="29"/>
      <c r="K88" s="29"/>
      <c r="L88" s="29"/>
    </row>
    <row r="89" spans="1:12" ht="15.75">
      <c r="A89" s="29"/>
      <c r="B89" s="29"/>
      <c r="C89" s="29"/>
      <c r="D89" s="29"/>
      <c r="E89" s="29"/>
      <c r="F89" s="29"/>
      <c r="G89" s="29"/>
      <c r="H89" s="41"/>
      <c r="I89" s="29"/>
      <c r="J89" s="29"/>
      <c r="K89" s="29"/>
      <c r="L89" s="29"/>
    </row>
    <row r="90" spans="1:12" ht="15.75">
      <c r="A90" s="32" t="s">
        <v>350</v>
      </c>
      <c r="B90" s="39" t="s">
        <v>473</v>
      </c>
      <c r="C90" s="39" t="s">
        <v>397</v>
      </c>
      <c r="D90" s="39" t="s">
        <v>83</v>
      </c>
      <c r="E90" s="40" t="s">
        <v>474</v>
      </c>
      <c r="F90" s="40" t="s">
        <v>473</v>
      </c>
      <c r="G90" s="40"/>
      <c r="H90" s="41">
        <v>35855</v>
      </c>
      <c r="I90" s="42" t="s">
        <v>398</v>
      </c>
      <c r="J90" s="29"/>
      <c r="K90" s="29"/>
      <c r="L90" s="29"/>
    </row>
    <row r="91" spans="1:12" ht="15.75">
      <c r="A91" s="29"/>
      <c r="B91" s="40">
        <v>104555</v>
      </c>
      <c r="C91" s="40">
        <v>136883</v>
      </c>
      <c r="D91" s="40">
        <v>17272</v>
      </c>
      <c r="E91" s="41">
        <v>5819</v>
      </c>
      <c r="F91" s="41">
        <v>5686</v>
      </c>
      <c r="G91" s="40"/>
      <c r="H91" s="41"/>
      <c r="I91" s="29"/>
      <c r="J91" s="29"/>
      <c r="K91" s="29"/>
      <c r="L91" s="29"/>
    </row>
    <row r="92" spans="1:12" ht="15.75">
      <c r="A92" s="53"/>
      <c r="B92" s="81"/>
      <c r="C92" s="81"/>
      <c r="D92" s="81"/>
      <c r="E92" s="81"/>
      <c r="F92" s="81"/>
      <c r="G92" s="81"/>
      <c r="H92" s="81"/>
      <c r="I92" s="53"/>
      <c r="J92" s="29"/>
      <c r="K92" s="29"/>
      <c r="L92" s="29"/>
    </row>
    <row r="93" spans="1:12" ht="15.75">
      <c r="A93" s="55" t="s">
        <v>39</v>
      </c>
      <c r="B93" s="79"/>
      <c r="C93" s="79"/>
      <c r="D93" s="79"/>
      <c r="E93" s="79"/>
      <c r="F93" s="79"/>
      <c r="G93" s="41"/>
      <c r="H93" s="41"/>
      <c r="I93" s="29"/>
      <c r="J93" s="29"/>
      <c r="K93" s="29"/>
      <c r="L93" s="29"/>
    </row>
    <row r="94" spans="1:12" ht="15.75">
      <c r="A94" s="45" t="s">
        <v>478</v>
      </c>
      <c r="B94" s="41"/>
      <c r="C94" s="41"/>
      <c r="D94" s="41"/>
      <c r="E94" s="41"/>
      <c r="F94" s="41"/>
      <c r="G94" s="41"/>
      <c r="H94" s="41"/>
      <c r="I94" s="29"/>
      <c r="J94" s="29"/>
      <c r="K94" s="29"/>
      <c r="L94" s="29"/>
    </row>
    <row r="95" spans="1:12" ht="15.75">
      <c r="A95" s="45" t="s">
        <v>479</v>
      </c>
      <c r="B95" s="41"/>
      <c r="C95" s="41"/>
      <c r="D95" s="41"/>
      <c r="E95" s="41"/>
      <c r="F95" s="41"/>
      <c r="G95" s="41"/>
      <c r="H95" s="41"/>
      <c r="I95" s="29"/>
      <c r="J95" s="29"/>
      <c r="K95" s="29"/>
      <c r="L95" s="29"/>
    </row>
    <row r="96" spans="1:12" ht="15.75">
      <c r="A96" s="45" t="s">
        <v>480</v>
      </c>
      <c r="B96" s="41"/>
      <c r="C96" s="41"/>
      <c r="D96" s="41"/>
      <c r="E96" s="41"/>
      <c r="F96" s="41"/>
      <c r="G96" s="41"/>
      <c r="H96" s="41"/>
      <c r="I96" s="29"/>
      <c r="J96" s="29"/>
      <c r="K96" s="29"/>
      <c r="L96" s="29"/>
    </row>
    <row r="97" spans="1:12" ht="15.75">
      <c r="A97" s="29"/>
      <c r="B97" s="79"/>
      <c r="C97" s="79"/>
      <c r="D97" s="79"/>
      <c r="E97" s="41"/>
      <c r="F97" s="41"/>
      <c r="G97" s="41"/>
      <c r="H97" s="41"/>
      <c r="I97" s="29"/>
      <c r="J97" s="29"/>
      <c r="K97" s="29"/>
      <c r="L97" s="29"/>
    </row>
    <row r="98" spans="1:12" ht="15.75">
      <c r="A98" s="96" t="s">
        <v>475</v>
      </c>
      <c r="B98" s="41"/>
      <c r="C98" s="41"/>
      <c r="D98" s="41"/>
      <c r="E98" s="41"/>
      <c r="F98" s="41"/>
      <c r="G98" s="41"/>
      <c r="H98" s="41"/>
      <c r="I98" s="29"/>
      <c r="J98" s="29"/>
      <c r="K98" s="29"/>
      <c r="L98" s="29"/>
    </row>
    <row r="99" spans="1:12" ht="15.75">
      <c r="A99" s="29"/>
      <c r="B99" s="41"/>
      <c r="C99" s="41"/>
      <c r="D99" s="41"/>
      <c r="E99" s="41"/>
      <c r="F99" s="41"/>
      <c r="G99" s="41"/>
      <c r="H99" s="41"/>
      <c r="I99" s="29"/>
      <c r="J99" s="29"/>
      <c r="K99" s="29"/>
      <c r="L99" s="29"/>
    </row>
    <row r="100" spans="1:12" ht="15.75">
      <c r="A100" s="29"/>
      <c r="B100" s="41"/>
      <c r="C100" s="41"/>
      <c r="D100" s="41"/>
      <c r="E100" s="41"/>
      <c r="F100" s="41"/>
      <c r="G100" s="41"/>
      <c r="H100" s="41"/>
      <c r="I100" s="29"/>
      <c r="J100" s="29"/>
      <c r="K100" s="29"/>
      <c r="L100" s="29"/>
    </row>
    <row r="101" spans="1:12" ht="15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ht="15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2" ht="15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ht="15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15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ht="15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1:12" ht="15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ht="15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</row>
    <row r="109" spans="1:12" ht="15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</row>
    <row r="110" spans="1:12" ht="15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</row>
    <row r="111" spans="1:12" ht="15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</sheetData>
  <sheetProtection/>
  <hyperlinks>
    <hyperlink ref="A98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62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A1" sqref="A1"/>
    </sheetView>
  </sheetViews>
  <sheetFormatPr defaultColWidth="15.77734375" defaultRowHeight="15.75"/>
  <cols>
    <col min="1" max="1" width="17.77734375" style="0" customWidth="1"/>
    <col min="2" max="12" width="15.77734375" style="0" customWidth="1"/>
    <col min="13" max="13" width="25.77734375" style="0" customWidth="1"/>
  </cols>
  <sheetData>
    <row r="1" spans="1:15" ht="20.25">
      <c r="A1" s="57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29"/>
      <c r="L1" s="29"/>
      <c r="M1" s="29"/>
      <c r="N1" s="29"/>
      <c r="O1" s="29"/>
    </row>
    <row r="2" spans="1:15" ht="20.25">
      <c r="A2" s="57" t="s">
        <v>519</v>
      </c>
      <c r="B2" s="32"/>
      <c r="C2" s="32"/>
      <c r="D2" s="32"/>
      <c r="E2" s="32"/>
      <c r="F2" s="32"/>
      <c r="G2" s="32"/>
      <c r="H2" s="32"/>
      <c r="I2" s="32"/>
      <c r="J2" s="32"/>
      <c r="K2" s="29"/>
      <c r="L2" s="29"/>
      <c r="M2" s="29"/>
      <c r="N2" s="29"/>
      <c r="O2" s="29"/>
    </row>
    <row r="3" spans="1:15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29.25">
      <c r="A4" s="33" t="s">
        <v>136</v>
      </c>
      <c r="B4" s="34" t="s">
        <v>45</v>
      </c>
      <c r="C4" s="34" t="s">
        <v>1</v>
      </c>
      <c r="D4" s="34" t="s">
        <v>440</v>
      </c>
      <c r="E4" s="34" t="s">
        <v>441</v>
      </c>
      <c r="F4" s="34" t="s">
        <v>481</v>
      </c>
      <c r="G4" s="34" t="s">
        <v>482</v>
      </c>
      <c r="H4" s="34" t="s">
        <v>148</v>
      </c>
      <c r="I4" s="34" t="s">
        <v>352</v>
      </c>
      <c r="J4" s="36" t="s">
        <v>134</v>
      </c>
      <c r="K4" s="34" t="s">
        <v>533</v>
      </c>
      <c r="L4" s="37" t="s">
        <v>135</v>
      </c>
      <c r="M4" s="34" t="s">
        <v>2</v>
      </c>
      <c r="N4" s="29"/>
      <c r="O4" s="29"/>
    </row>
    <row r="5" spans="1:15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.75">
      <c r="A6" s="38" t="s">
        <v>3</v>
      </c>
      <c r="B6" s="39" t="s">
        <v>194</v>
      </c>
      <c r="C6" s="39" t="s">
        <v>483</v>
      </c>
      <c r="D6" s="39" t="s">
        <v>483</v>
      </c>
      <c r="E6" s="39" t="s">
        <v>483</v>
      </c>
      <c r="F6" s="39"/>
      <c r="G6" s="39" t="s">
        <v>483</v>
      </c>
      <c r="H6" s="39" t="s">
        <v>520</v>
      </c>
      <c r="J6" s="39" t="s">
        <v>194</v>
      </c>
      <c r="K6" s="40"/>
      <c r="L6" s="41">
        <v>10739</v>
      </c>
      <c r="M6" s="42" t="s">
        <v>241</v>
      </c>
      <c r="N6" s="29"/>
      <c r="O6" s="29"/>
    </row>
    <row r="7" spans="1:15" ht="15.75">
      <c r="A7" s="29"/>
      <c r="B7" s="41">
        <v>81325</v>
      </c>
      <c r="C7" s="41">
        <v>64999</v>
      </c>
      <c r="D7" s="41">
        <v>6116</v>
      </c>
      <c r="E7" s="41">
        <v>4522</v>
      </c>
      <c r="F7" s="41"/>
      <c r="G7" s="41">
        <v>5887</v>
      </c>
      <c r="H7" s="41">
        <v>1991</v>
      </c>
      <c r="J7" s="41">
        <v>2951</v>
      </c>
      <c r="K7" s="41"/>
      <c r="L7" s="41"/>
      <c r="M7" s="38"/>
      <c r="N7" s="29"/>
      <c r="O7" s="29"/>
    </row>
    <row r="8" spans="1:15" ht="15.75">
      <c r="A8" s="29"/>
      <c r="B8" s="41"/>
      <c r="C8" s="41"/>
      <c r="D8" s="41"/>
      <c r="E8" s="41"/>
      <c r="F8" s="41"/>
      <c r="G8" s="41"/>
      <c r="H8" s="41"/>
      <c r="J8" s="41"/>
      <c r="K8" s="41"/>
      <c r="L8" s="41"/>
      <c r="M8" s="29"/>
      <c r="N8" s="29"/>
      <c r="O8" s="29"/>
    </row>
    <row r="9" spans="1:15" ht="15.75">
      <c r="A9" s="66" t="s">
        <v>4</v>
      </c>
      <c r="B9" s="60" t="s">
        <v>196</v>
      </c>
      <c r="C9" s="60" t="s">
        <v>484</v>
      </c>
      <c r="D9" s="60" t="s">
        <v>484</v>
      </c>
      <c r="E9" s="61" t="s">
        <v>196</v>
      </c>
      <c r="F9" s="60"/>
      <c r="G9" s="60" t="s">
        <v>484</v>
      </c>
      <c r="H9" s="60" t="s">
        <v>521</v>
      </c>
      <c r="I9" s="82"/>
      <c r="J9" s="60" t="s">
        <v>196</v>
      </c>
      <c r="K9" s="60"/>
      <c r="L9" s="62">
        <v>14087</v>
      </c>
      <c r="M9" s="63" t="s">
        <v>198</v>
      </c>
      <c r="N9" s="29"/>
      <c r="O9" s="29"/>
    </row>
    <row r="10" spans="1:15" ht="15.75">
      <c r="A10" s="64"/>
      <c r="B10" s="61">
        <v>75845</v>
      </c>
      <c r="C10" s="61">
        <v>48239</v>
      </c>
      <c r="D10" s="61">
        <v>5772</v>
      </c>
      <c r="E10" s="61">
        <v>7632</v>
      </c>
      <c r="F10" s="62"/>
      <c r="G10" s="61">
        <v>5106</v>
      </c>
      <c r="H10" s="61">
        <v>1558</v>
      </c>
      <c r="I10" s="82"/>
      <c r="J10" s="61">
        <v>1974</v>
      </c>
      <c r="K10" s="65"/>
      <c r="L10" s="62"/>
      <c r="M10" s="64"/>
      <c r="N10" s="29"/>
      <c r="O10" s="29"/>
    </row>
    <row r="11" spans="1:15" ht="15.75">
      <c r="A11" s="29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29"/>
      <c r="N11" s="29"/>
      <c r="O11" s="29"/>
    </row>
    <row r="12" spans="1:15" ht="15.75">
      <c r="A12" s="38" t="s">
        <v>5</v>
      </c>
      <c r="B12" s="39" t="s">
        <v>485</v>
      </c>
      <c r="C12" s="39" t="s">
        <v>297</v>
      </c>
      <c r="D12" s="39" t="s">
        <v>297</v>
      </c>
      <c r="E12" s="39" t="s">
        <v>297</v>
      </c>
      <c r="F12" s="39" t="s">
        <v>486</v>
      </c>
      <c r="G12" s="39" t="s">
        <v>40</v>
      </c>
      <c r="H12" s="39"/>
      <c r="I12" s="39"/>
      <c r="J12" s="39"/>
      <c r="K12" s="40"/>
      <c r="L12" s="41">
        <v>17550</v>
      </c>
      <c r="M12" s="42" t="s">
        <v>6</v>
      </c>
      <c r="N12" s="29"/>
      <c r="O12" s="29"/>
    </row>
    <row r="13" spans="1:15" ht="15.75">
      <c r="A13" s="29"/>
      <c r="B13" s="40">
        <v>46022</v>
      </c>
      <c r="C13" s="40">
        <v>98874</v>
      </c>
      <c r="D13" s="40">
        <v>7904</v>
      </c>
      <c r="E13" s="40">
        <v>7113</v>
      </c>
      <c r="F13" s="40">
        <v>1513</v>
      </c>
      <c r="G13" s="40">
        <v>7646</v>
      </c>
      <c r="H13" s="40"/>
      <c r="I13" s="40"/>
      <c r="J13" s="40"/>
      <c r="K13" s="40"/>
      <c r="L13" s="41"/>
      <c r="M13" s="29"/>
      <c r="N13" s="29"/>
      <c r="O13" s="29"/>
    </row>
    <row r="14" spans="1:15" ht="15.75">
      <c r="A14" s="29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29"/>
      <c r="N14" s="29"/>
      <c r="O14" s="29"/>
    </row>
    <row r="15" spans="1:15" ht="15.75">
      <c r="A15" s="66" t="s">
        <v>7</v>
      </c>
      <c r="B15" s="60" t="s">
        <v>246</v>
      </c>
      <c r="C15" s="60" t="s">
        <v>487</v>
      </c>
      <c r="D15" s="60" t="s">
        <v>487</v>
      </c>
      <c r="E15" s="60" t="s">
        <v>246</v>
      </c>
      <c r="F15" s="60" t="s">
        <v>248</v>
      </c>
      <c r="G15" s="60" t="s">
        <v>487</v>
      </c>
      <c r="H15" s="60" t="s">
        <v>522</v>
      </c>
      <c r="I15" s="60"/>
      <c r="J15" s="60" t="s">
        <v>248</v>
      </c>
      <c r="K15" s="61"/>
      <c r="L15" s="62">
        <v>11713</v>
      </c>
      <c r="M15" s="63" t="s">
        <v>251</v>
      </c>
      <c r="N15" s="29"/>
      <c r="O15" s="29"/>
    </row>
    <row r="16" spans="1:15" ht="15.75">
      <c r="A16" s="64"/>
      <c r="B16" s="61">
        <v>85496</v>
      </c>
      <c r="C16" s="61">
        <v>61473</v>
      </c>
      <c r="D16" s="61">
        <v>5308</v>
      </c>
      <c r="E16" s="61">
        <v>5272</v>
      </c>
      <c r="F16" s="61">
        <v>1155</v>
      </c>
      <c r="G16" s="61">
        <v>6101</v>
      </c>
      <c r="H16" s="61">
        <v>852</v>
      </c>
      <c r="I16" s="61"/>
      <c r="J16" s="61">
        <v>2883</v>
      </c>
      <c r="K16" s="61"/>
      <c r="L16" s="62"/>
      <c r="M16" s="64"/>
      <c r="N16" s="29"/>
      <c r="O16" s="29"/>
    </row>
    <row r="17" spans="1:15" ht="15.75">
      <c r="A17" s="2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29"/>
      <c r="N17" s="29"/>
      <c r="O17" s="29"/>
    </row>
    <row r="18" spans="1:15" ht="15.75">
      <c r="A18" s="38" t="s">
        <v>8</v>
      </c>
      <c r="B18" s="39" t="s">
        <v>298</v>
      </c>
      <c r="C18" s="39"/>
      <c r="D18" s="39"/>
      <c r="E18" s="39" t="s">
        <v>298</v>
      </c>
      <c r="F18" s="39" t="s">
        <v>488</v>
      </c>
      <c r="G18" s="39"/>
      <c r="H18" s="39"/>
      <c r="I18" s="39"/>
      <c r="J18" s="39" t="s">
        <v>300</v>
      </c>
      <c r="K18" s="40"/>
      <c r="L18" s="41">
        <v>51213</v>
      </c>
      <c r="M18" s="42" t="s">
        <v>302</v>
      </c>
      <c r="N18" s="29"/>
      <c r="O18" s="29"/>
    </row>
    <row r="19" spans="1:15" ht="15.75">
      <c r="A19" s="29"/>
      <c r="B19" s="40">
        <v>61736</v>
      </c>
      <c r="C19" s="40"/>
      <c r="D19" s="40"/>
      <c r="E19" s="40">
        <v>3614</v>
      </c>
      <c r="F19" s="40">
        <v>1541</v>
      </c>
      <c r="G19" s="40"/>
      <c r="H19" s="40"/>
      <c r="I19" s="40"/>
      <c r="J19" s="40">
        <v>1882</v>
      </c>
      <c r="K19" s="40"/>
      <c r="L19" s="41"/>
      <c r="M19" s="29"/>
      <c r="N19" s="29"/>
      <c r="O19" s="29"/>
    </row>
    <row r="20" spans="1:15" ht="15.75">
      <c r="A20" s="2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29"/>
      <c r="N20" s="29"/>
      <c r="O20" s="29"/>
    </row>
    <row r="21" spans="1:15" ht="15.75">
      <c r="A21" s="66" t="s">
        <v>9</v>
      </c>
      <c r="B21" s="60" t="s">
        <v>41</v>
      </c>
      <c r="C21" s="61"/>
      <c r="D21" s="61"/>
      <c r="E21" s="61" t="s">
        <v>46</v>
      </c>
      <c r="F21" s="61" t="s">
        <v>41</v>
      </c>
      <c r="G21" s="61"/>
      <c r="H21" s="61"/>
      <c r="I21" s="61"/>
      <c r="J21" s="61" t="s">
        <v>41</v>
      </c>
      <c r="K21" s="60"/>
      <c r="L21" s="62">
        <v>36387</v>
      </c>
      <c r="M21" s="63" t="s">
        <v>42</v>
      </c>
      <c r="N21" s="29"/>
      <c r="O21" s="29"/>
    </row>
    <row r="22" spans="1:15" ht="15.75">
      <c r="A22" s="64"/>
      <c r="B22" s="61">
        <v>68718</v>
      </c>
      <c r="C22" s="61"/>
      <c r="D22" s="61"/>
      <c r="E22" s="61">
        <v>2632</v>
      </c>
      <c r="F22" s="62">
        <v>729</v>
      </c>
      <c r="G22" s="62"/>
      <c r="H22" s="62"/>
      <c r="I22" s="62"/>
      <c r="J22" s="62">
        <v>3352</v>
      </c>
      <c r="K22" s="61"/>
      <c r="L22" s="62"/>
      <c r="M22" s="64"/>
      <c r="N22" s="29"/>
      <c r="O22" s="29"/>
    </row>
    <row r="23" spans="1:15" ht="15.75">
      <c r="A23" s="2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29"/>
      <c r="N23" s="29"/>
      <c r="O23" s="29"/>
    </row>
    <row r="24" spans="1:15" ht="15.75">
      <c r="A24" s="38" t="s">
        <v>10</v>
      </c>
      <c r="B24" s="39" t="s">
        <v>43</v>
      </c>
      <c r="C24" s="40" t="s">
        <v>410</v>
      </c>
      <c r="D24" s="40" t="s">
        <v>410</v>
      </c>
      <c r="E24" s="40"/>
      <c r="F24" s="41"/>
      <c r="G24" s="40"/>
      <c r="H24" s="40"/>
      <c r="I24" s="40"/>
      <c r="J24" s="40" t="s">
        <v>43</v>
      </c>
      <c r="K24" s="40"/>
      <c r="L24" s="41">
        <v>34733</v>
      </c>
      <c r="M24" s="42" t="s">
        <v>44</v>
      </c>
      <c r="N24" s="29"/>
      <c r="O24" s="29"/>
    </row>
    <row r="25" spans="1:15" ht="15.75">
      <c r="A25" s="29"/>
      <c r="B25" s="40">
        <v>48983</v>
      </c>
      <c r="C25" s="40">
        <v>16460</v>
      </c>
      <c r="D25" s="40">
        <v>2112</v>
      </c>
      <c r="E25" s="40"/>
      <c r="F25" s="41"/>
      <c r="G25" s="41"/>
      <c r="H25" s="41"/>
      <c r="I25" s="41"/>
      <c r="J25" s="41">
        <v>1984</v>
      </c>
      <c r="K25" s="41"/>
      <c r="L25" s="41"/>
      <c r="M25" s="29"/>
      <c r="N25" s="29"/>
      <c r="O25" s="29"/>
    </row>
    <row r="26" spans="1:15" ht="15.75">
      <c r="A26" s="2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29"/>
      <c r="N26" s="29"/>
      <c r="O26" s="29"/>
    </row>
    <row r="27" spans="1:15" ht="15.75">
      <c r="A27" s="66" t="s">
        <v>11</v>
      </c>
      <c r="B27" s="60" t="s">
        <v>305</v>
      </c>
      <c r="C27" s="61" t="s">
        <v>489</v>
      </c>
      <c r="D27" s="61" t="s">
        <v>490</v>
      </c>
      <c r="E27" s="60" t="s">
        <v>489</v>
      </c>
      <c r="F27" s="60" t="s">
        <v>491</v>
      </c>
      <c r="G27" s="61"/>
      <c r="H27" s="61" t="s">
        <v>523</v>
      </c>
      <c r="I27" s="61" t="s">
        <v>524</v>
      </c>
      <c r="J27" s="61" t="s">
        <v>56</v>
      </c>
      <c r="K27" s="61"/>
      <c r="L27" s="62">
        <v>35095</v>
      </c>
      <c r="M27" s="63" t="s">
        <v>12</v>
      </c>
      <c r="N27" s="29"/>
      <c r="O27" s="29"/>
    </row>
    <row r="28" spans="1:15" ht="15.75">
      <c r="A28" s="64"/>
      <c r="B28" s="61">
        <v>71996</v>
      </c>
      <c r="C28" s="61">
        <v>18623</v>
      </c>
      <c r="D28" s="61">
        <v>3361</v>
      </c>
      <c r="E28" s="62">
        <v>1051</v>
      </c>
      <c r="F28" s="61">
        <v>2616</v>
      </c>
      <c r="G28" s="62"/>
      <c r="H28" s="62">
        <v>1918</v>
      </c>
      <c r="I28" s="62">
        <v>526</v>
      </c>
      <c r="J28" s="62">
        <v>6390</v>
      </c>
      <c r="K28" s="61"/>
      <c r="L28" s="62"/>
      <c r="M28" s="64"/>
      <c r="N28" s="29"/>
      <c r="O28" s="29"/>
    </row>
    <row r="29" spans="1:15" ht="15.75">
      <c r="A29" s="2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29"/>
      <c r="N29" s="29"/>
      <c r="O29" s="29"/>
    </row>
    <row r="30" spans="1:15" ht="15.75">
      <c r="A30" s="38" t="s">
        <v>13</v>
      </c>
      <c r="B30" s="39" t="s">
        <v>307</v>
      </c>
      <c r="C30" s="40" t="s">
        <v>492</v>
      </c>
      <c r="D30" s="40" t="s">
        <v>492</v>
      </c>
      <c r="E30" s="40"/>
      <c r="F30" s="39" t="s">
        <v>307</v>
      </c>
      <c r="G30" s="40"/>
      <c r="H30" s="40"/>
      <c r="I30" s="40"/>
      <c r="J30" s="40" t="s">
        <v>307</v>
      </c>
      <c r="K30" s="40"/>
      <c r="L30" s="41">
        <v>27500</v>
      </c>
      <c r="M30" s="42" t="s">
        <v>309</v>
      </c>
      <c r="N30" s="29"/>
      <c r="O30" s="29"/>
    </row>
    <row r="31" spans="1:15" ht="15.75">
      <c r="A31" s="29"/>
      <c r="B31" s="40">
        <v>57104</v>
      </c>
      <c r="C31" s="40">
        <v>27882</v>
      </c>
      <c r="D31" s="40">
        <v>3816</v>
      </c>
      <c r="E31" s="40"/>
      <c r="F31" s="40">
        <v>1740</v>
      </c>
      <c r="G31" s="41"/>
      <c r="H31" s="41"/>
      <c r="I31" s="41"/>
      <c r="J31" s="41">
        <v>1893</v>
      </c>
      <c r="K31" s="40"/>
      <c r="L31" s="41"/>
      <c r="M31" s="29"/>
      <c r="N31" s="29"/>
      <c r="O31" s="29"/>
    </row>
    <row r="32" spans="1:15" ht="15.75">
      <c r="A32" s="2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29"/>
      <c r="N32" s="29"/>
      <c r="O32" s="29"/>
    </row>
    <row r="33" spans="1:15" ht="15.75">
      <c r="A33" s="66" t="s">
        <v>14</v>
      </c>
      <c r="B33" s="60" t="s">
        <v>310</v>
      </c>
      <c r="C33" s="60"/>
      <c r="D33" s="60" t="s">
        <v>493</v>
      </c>
      <c r="E33" s="60"/>
      <c r="F33" s="60" t="s">
        <v>494</v>
      </c>
      <c r="G33" s="61"/>
      <c r="H33" s="61"/>
      <c r="I33" s="61"/>
      <c r="J33" s="61"/>
      <c r="K33" s="61"/>
      <c r="L33" s="62">
        <v>42073</v>
      </c>
      <c r="M33" s="63" t="s">
        <v>312</v>
      </c>
      <c r="N33" s="29"/>
      <c r="O33" s="29"/>
    </row>
    <row r="34" spans="1:15" ht="15.75">
      <c r="A34" s="64"/>
      <c r="B34" s="61">
        <v>72313</v>
      </c>
      <c r="C34" s="62"/>
      <c r="D34" s="62">
        <v>1639</v>
      </c>
      <c r="E34" s="62"/>
      <c r="F34" s="61">
        <v>1546</v>
      </c>
      <c r="G34" s="62"/>
      <c r="H34" s="62"/>
      <c r="I34" s="62"/>
      <c r="J34" s="62"/>
      <c r="K34" s="62"/>
      <c r="L34" s="62"/>
      <c r="M34" s="64"/>
      <c r="N34" s="29"/>
      <c r="O34" s="29"/>
    </row>
    <row r="35" spans="1:15" ht="15.75">
      <c r="A35" s="2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29"/>
      <c r="N35" s="29"/>
      <c r="O35" s="29"/>
    </row>
    <row r="36" spans="1:15" ht="15.75">
      <c r="A36" s="32" t="s">
        <v>15</v>
      </c>
      <c r="B36" s="39" t="s">
        <v>450</v>
      </c>
      <c r="C36" s="39" t="s">
        <v>495</v>
      </c>
      <c r="D36" s="39" t="s">
        <v>315</v>
      </c>
      <c r="E36" s="39" t="s">
        <v>495</v>
      </c>
      <c r="F36" s="40"/>
      <c r="G36" s="40"/>
      <c r="H36" s="40"/>
      <c r="I36" s="40"/>
      <c r="J36" s="40" t="s">
        <v>268</v>
      </c>
      <c r="K36" s="39"/>
      <c r="L36" s="41">
        <v>30310</v>
      </c>
      <c r="M36" s="42" t="s">
        <v>452</v>
      </c>
      <c r="N36" s="29"/>
      <c r="O36" s="29"/>
    </row>
    <row r="37" spans="1:15" ht="15.75">
      <c r="A37" s="29"/>
      <c r="B37" s="40">
        <v>67967</v>
      </c>
      <c r="C37" s="41">
        <v>9250</v>
      </c>
      <c r="D37" s="41">
        <v>798</v>
      </c>
      <c r="E37" s="40">
        <v>1899</v>
      </c>
      <c r="F37" s="40"/>
      <c r="G37" s="41"/>
      <c r="H37" s="41"/>
      <c r="I37" s="41"/>
      <c r="J37" s="41">
        <v>8950</v>
      </c>
      <c r="K37" s="41"/>
      <c r="L37" s="41"/>
      <c r="M37" s="29"/>
      <c r="N37" s="29"/>
      <c r="O37" s="29"/>
    </row>
    <row r="38" spans="1:15" ht="15.75">
      <c r="A38" s="2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29"/>
      <c r="N38" s="29"/>
      <c r="O38" s="29"/>
    </row>
    <row r="39" spans="1:15" ht="15.75">
      <c r="A39" s="66" t="s">
        <v>16</v>
      </c>
      <c r="B39" s="60" t="s">
        <v>314</v>
      </c>
      <c r="C39" s="60"/>
      <c r="D39" s="60" t="s">
        <v>496</v>
      </c>
      <c r="E39" s="60"/>
      <c r="F39" s="60"/>
      <c r="G39" s="60"/>
      <c r="H39" s="60"/>
      <c r="I39" s="60"/>
      <c r="J39" s="60" t="s">
        <v>439</v>
      </c>
      <c r="K39" s="61"/>
      <c r="L39" s="62">
        <v>34238</v>
      </c>
      <c r="M39" s="63" t="s">
        <v>17</v>
      </c>
      <c r="N39" s="29"/>
      <c r="O39" s="29"/>
    </row>
    <row r="40" spans="1:15" ht="15.75">
      <c r="A40" s="64"/>
      <c r="B40" s="61">
        <v>43809</v>
      </c>
      <c r="C40" s="62"/>
      <c r="D40" s="62">
        <v>2119</v>
      </c>
      <c r="E40" s="62"/>
      <c r="F40" s="61"/>
      <c r="G40" s="62"/>
      <c r="H40" s="62"/>
      <c r="I40" s="62"/>
      <c r="J40" s="62">
        <v>4599</v>
      </c>
      <c r="K40" s="62"/>
      <c r="L40" s="62"/>
      <c r="M40" s="64"/>
      <c r="N40" s="29"/>
      <c r="O40" s="29"/>
    </row>
    <row r="41" spans="1:15" ht="15.75">
      <c r="A41" s="2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29"/>
      <c r="N41" s="29"/>
      <c r="O41" s="29"/>
    </row>
    <row r="42" spans="1:15" ht="15.75">
      <c r="A42" s="32" t="s">
        <v>18</v>
      </c>
      <c r="B42" s="39" t="s">
        <v>497</v>
      </c>
      <c r="C42" s="39" t="s">
        <v>418</v>
      </c>
      <c r="D42" s="39" t="s">
        <v>418</v>
      </c>
      <c r="E42" s="39" t="s">
        <v>498</v>
      </c>
      <c r="F42" s="39" t="s">
        <v>497</v>
      </c>
      <c r="G42" s="40" t="s">
        <v>418</v>
      </c>
      <c r="H42" s="40" t="s">
        <v>158</v>
      </c>
      <c r="I42" s="40"/>
      <c r="J42" s="40" t="s">
        <v>497</v>
      </c>
      <c r="K42" s="40"/>
      <c r="L42" s="41">
        <v>19913</v>
      </c>
      <c r="M42" s="42" t="s">
        <v>419</v>
      </c>
      <c r="N42" s="29"/>
      <c r="O42" s="29"/>
    </row>
    <row r="43" spans="1:15" ht="15.75">
      <c r="A43" s="29"/>
      <c r="B43" s="40">
        <v>27304</v>
      </c>
      <c r="C43" s="40">
        <v>62520</v>
      </c>
      <c r="D43" s="40">
        <v>7166</v>
      </c>
      <c r="E43" s="40">
        <v>1427</v>
      </c>
      <c r="F43" s="40">
        <v>791</v>
      </c>
      <c r="G43" s="40">
        <v>2518</v>
      </c>
      <c r="H43" s="40">
        <v>696</v>
      </c>
      <c r="I43" s="40"/>
      <c r="J43" s="40">
        <v>1271</v>
      </c>
      <c r="K43" s="40"/>
      <c r="L43" s="41"/>
      <c r="M43" s="29"/>
      <c r="N43" s="29"/>
      <c r="O43" s="29"/>
    </row>
    <row r="44" spans="1:15" ht="15.75">
      <c r="A44" s="2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29"/>
      <c r="N44" s="29"/>
      <c r="O44" s="29"/>
    </row>
    <row r="45" spans="1:15" ht="15.75">
      <c r="A45" s="67" t="s">
        <v>19</v>
      </c>
      <c r="B45" s="60" t="s">
        <v>317</v>
      </c>
      <c r="C45" s="60" t="s">
        <v>455</v>
      </c>
      <c r="D45" s="60" t="s">
        <v>455</v>
      </c>
      <c r="E45" s="61" t="s">
        <v>58</v>
      </c>
      <c r="F45" s="60" t="s">
        <v>499</v>
      </c>
      <c r="G45" s="60"/>
      <c r="H45" s="60"/>
      <c r="I45" s="60"/>
      <c r="J45" s="60" t="s">
        <v>58</v>
      </c>
      <c r="K45" s="60"/>
      <c r="L45" s="62">
        <v>24127</v>
      </c>
      <c r="M45" s="63" t="s">
        <v>20</v>
      </c>
      <c r="N45" s="29"/>
      <c r="O45" s="29"/>
    </row>
    <row r="46" spans="1:15" ht="15.75">
      <c r="A46" s="64"/>
      <c r="B46" s="61">
        <v>85029</v>
      </c>
      <c r="C46" s="61">
        <v>30053</v>
      </c>
      <c r="D46" s="61">
        <v>1495</v>
      </c>
      <c r="E46" s="61">
        <v>3383</v>
      </c>
      <c r="F46" s="61">
        <v>2656</v>
      </c>
      <c r="G46" s="61"/>
      <c r="H46" s="61"/>
      <c r="I46" s="61"/>
      <c r="J46" s="61">
        <v>4863</v>
      </c>
      <c r="K46" s="61"/>
      <c r="L46" s="62"/>
      <c r="M46" s="64"/>
      <c r="N46" s="29"/>
      <c r="O46" s="29"/>
    </row>
    <row r="47" spans="1:15" ht="15.75">
      <c r="A47" s="2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29"/>
      <c r="N47" s="29"/>
      <c r="O47" s="29"/>
    </row>
    <row r="48" spans="1:15" ht="15.75">
      <c r="A48" s="32" t="s">
        <v>21</v>
      </c>
      <c r="B48" s="39" t="s">
        <v>321</v>
      </c>
      <c r="C48" s="39" t="s">
        <v>457</v>
      </c>
      <c r="D48" s="40"/>
      <c r="E48" s="40" t="s">
        <v>457</v>
      </c>
      <c r="F48" s="39"/>
      <c r="G48" s="40"/>
      <c r="H48" s="40"/>
      <c r="I48" s="40"/>
      <c r="J48" s="40" t="s">
        <v>210</v>
      </c>
      <c r="K48" s="39"/>
      <c r="L48" s="41">
        <v>32025</v>
      </c>
      <c r="M48" s="42" t="s">
        <v>211</v>
      </c>
      <c r="N48" s="29"/>
      <c r="O48" s="29"/>
    </row>
    <row r="49" spans="1:15" ht="15.75">
      <c r="A49" s="29"/>
      <c r="B49" s="40">
        <v>77036</v>
      </c>
      <c r="C49" s="40">
        <v>8790</v>
      </c>
      <c r="D49" s="40"/>
      <c r="E49" s="40">
        <v>2218</v>
      </c>
      <c r="F49" s="40"/>
      <c r="G49" s="40"/>
      <c r="H49" s="40"/>
      <c r="I49" s="40"/>
      <c r="J49" s="40">
        <v>7331</v>
      </c>
      <c r="K49" s="79"/>
      <c r="L49" s="41"/>
      <c r="M49" s="29"/>
      <c r="N49" s="29"/>
      <c r="O49" s="29"/>
    </row>
    <row r="50" spans="1:15" ht="15.75">
      <c r="A50" s="29"/>
      <c r="B50" s="41"/>
      <c r="C50" s="41"/>
      <c r="D50" s="41"/>
      <c r="E50" s="41"/>
      <c r="F50" s="41"/>
      <c r="G50" s="41"/>
      <c r="H50" s="41"/>
      <c r="I50" s="41"/>
      <c r="J50" s="41"/>
      <c r="K50" s="41" t="s">
        <v>22</v>
      </c>
      <c r="L50" s="41"/>
      <c r="M50" s="29"/>
      <c r="N50" s="29"/>
      <c r="O50" s="29"/>
    </row>
    <row r="51" spans="1:15" ht="15.75">
      <c r="A51" s="67" t="s">
        <v>23</v>
      </c>
      <c r="B51" s="60" t="s">
        <v>326</v>
      </c>
      <c r="C51" s="60" t="s">
        <v>500</v>
      </c>
      <c r="D51" s="60" t="s">
        <v>500</v>
      </c>
      <c r="E51" s="60"/>
      <c r="F51" s="60"/>
      <c r="G51" s="62"/>
      <c r="H51" s="62"/>
      <c r="I51" s="62"/>
      <c r="J51" s="61" t="s">
        <v>59</v>
      </c>
      <c r="K51" s="60"/>
      <c r="L51" s="62">
        <v>23372</v>
      </c>
      <c r="M51" s="63" t="s">
        <v>24</v>
      </c>
      <c r="N51" s="29"/>
      <c r="O51" s="29"/>
    </row>
    <row r="52" spans="1:15" ht="15.75">
      <c r="A52" s="64"/>
      <c r="B52" s="61">
        <v>48411</v>
      </c>
      <c r="C52" s="61">
        <v>3916</v>
      </c>
      <c r="D52" s="61">
        <v>450</v>
      </c>
      <c r="E52" s="62"/>
      <c r="F52" s="61"/>
      <c r="G52" s="62"/>
      <c r="H52" s="62"/>
      <c r="I52" s="62"/>
      <c r="J52" s="62">
        <v>2305</v>
      </c>
      <c r="K52" s="65"/>
      <c r="L52" s="62"/>
      <c r="M52" s="64"/>
      <c r="N52" s="29"/>
      <c r="O52" s="29"/>
    </row>
    <row r="53" spans="1:15" ht="15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41"/>
      <c r="L53" s="41"/>
      <c r="M53" s="29"/>
      <c r="N53" s="29"/>
      <c r="O53" s="29"/>
    </row>
    <row r="54" spans="1:15" ht="15.75">
      <c r="A54" s="32" t="s">
        <v>25</v>
      </c>
      <c r="B54" s="39" t="s">
        <v>327</v>
      </c>
      <c r="C54" s="39" t="s">
        <v>501</v>
      </c>
      <c r="D54" s="39" t="s">
        <v>501</v>
      </c>
      <c r="E54" s="39" t="s">
        <v>501</v>
      </c>
      <c r="F54" s="39" t="s">
        <v>502</v>
      </c>
      <c r="G54" s="39" t="s">
        <v>503</v>
      </c>
      <c r="H54" s="39" t="s">
        <v>525</v>
      </c>
      <c r="I54" s="39"/>
      <c r="J54" s="39" t="s">
        <v>51</v>
      </c>
      <c r="K54" s="40"/>
      <c r="L54" s="41">
        <v>20739</v>
      </c>
      <c r="M54" s="42" t="s">
        <v>26</v>
      </c>
      <c r="N54" s="29"/>
      <c r="O54" s="29"/>
    </row>
    <row r="55" spans="1:15" ht="15.75">
      <c r="A55" s="29"/>
      <c r="B55" s="40">
        <v>73569</v>
      </c>
      <c r="C55" s="40">
        <v>35389</v>
      </c>
      <c r="D55" s="80">
        <v>4135</v>
      </c>
      <c r="E55" s="40">
        <v>3110</v>
      </c>
      <c r="F55" s="40">
        <v>1245</v>
      </c>
      <c r="G55" s="40">
        <v>1931</v>
      </c>
      <c r="H55" s="40">
        <v>1743</v>
      </c>
      <c r="I55" s="40"/>
      <c r="J55" s="40">
        <v>2721</v>
      </c>
      <c r="K55" s="41"/>
      <c r="L55" s="41"/>
      <c r="M55" s="29"/>
      <c r="N55" s="29"/>
      <c r="O55" s="29"/>
    </row>
    <row r="56" spans="1:15" ht="15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41"/>
      <c r="L56" s="41"/>
      <c r="M56" s="29"/>
      <c r="N56" s="29"/>
      <c r="O56" s="29"/>
    </row>
    <row r="57" spans="1:15" ht="15.75">
      <c r="A57" s="67" t="s">
        <v>27</v>
      </c>
      <c r="B57" s="60" t="s">
        <v>330</v>
      </c>
      <c r="C57" s="60"/>
      <c r="D57" s="60"/>
      <c r="E57" s="60"/>
      <c r="F57" s="61"/>
      <c r="G57" s="61" t="s">
        <v>304</v>
      </c>
      <c r="H57" s="61"/>
      <c r="I57" s="61"/>
      <c r="J57" s="61" t="s">
        <v>60</v>
      </c>
      <c r="K57" s="60"/>
      <c r="L57" s="62">
        <v>82503</v>
      </c>
      <c r="M57" s="63" t="s">
        <v>28</v>
      </c>
      <c r="N57" s="29"/>
      <c r="O57" s="29"/>
    </row>
    <row r="58" spans="1:15" ht="15.75">
      <c r="A58" s="64"/>
      <c r="B58" s="61">
        <v>95396</v>
      </c>
      <c r="C58" s="61"/>
      <c r="D58" s="62"/>
      <c r="E58" s="61"/>
      <c r="F58" s="62"/>
      <c r="G58" s="61">
        <v>8558</v>
      </c>
      <c r="H58" s="61"/>
      <c r="I58" s="61"/>
      <c r="J58" s="61">
        <v>3561</v>
      </c>
      <c r="K58" s="65"/>
      <c r="L58" s="62"/>
      <c r="M58" s="64"/>
      <c r="N58" s="29"/>
      <c r="O58" s="29"/>
    </row>
    <row r="59" spans="1:15" ht="15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41"/>
      <c r="L59" s="41"/>
      <c r="M59" s="29"/>
      <c r="N59" s="29"/>
      <c r="O59" s="29"/>
    </row>
    <row r="60" spans="1:15" ht="15.75">
      <c r="A60" s="32" t="s">
        <v>29</v>
      </c>
      <c r="B60" s="39" t="s">
        <v>504</v>
      </c>
      <c r="C60" s="39" t="s">
        <v>420</v>
      </c>
      <c r="D60" s="39" t="s">
        <v>421</v>
      </c>
      <c r="E60" s="39" t="s">
        <v>421</v>
      </c>
      <c r="F60" s="39"/>
      <c r="G60" s="39" t="s">
        <v>505</v>
      </c>
      <c r="H60" s="39" t="s">
        <v>526</v>
      </c>
      <c r="I60" s="39"/>
      <c r="J60" s="39"/>
      <c r="K60" s="39"/>
      <c r="L60" s="41">
        <v>17206</v>
      </c>
      <c r="M60" s="42" t="s">
        <v>460</v>
      </c>
      <c r="N60" s="29"/>
      <c r="O60" s="29"/>
    </row>
    <row r="61" spans="1:15" ht="15.75">
      <c r="A61" s="29"/>
      <c r="B61" s="40">
        <v>44967</v>
      </c>
      <c r="C61" s="40">
        <v>102848</v>
      </c>
      <c r="D61" s="41">
        <v>9648</v>
      </c>
      <c r="E61" s="40">
        <v>8633</v>
      </c>
      <c r="F61" s="40"/>
      <c r="G61" s="40">
        <v>4374</v>
      </c>
      <c r="H61" s="40">
        <v>2642</v>
      </c>
      <c r="I61" s="40"/>
      <c r="J61" s="40"/>
      <c r="K61" s="40"/>
      <c r="L61" s="41"/>
      <c r="M61" s="29"/>
      <c r="N61" s="29"/>
      <c r="O61" s="29"/>
    </row>
    <row r="62" spans="1:15" ht="15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41"/>
      <c r="L62" s="41"/>
      <c r="M62" s="29"/>
      <c r="N62" s="29"/>
      <c r="O62" s="29"/>
    </row>
    <row r="63" spans="1:15" ht="15.75">
      <c r="A63" s="67" t="s">
        <v>30</v>
      </c>
      <c r="B63" s="60" t="s">
        <v>506</v>
      </c>
      <c r="C63" s="60" t="s">
        <v>422</v>
      </c>
      <c r="D63" s="60" t="s">
        <v>422</v>
      </c>
      <c r="E63" s="60"/>
      <c r="F63" s="60"/>
      <c r="G63" s="60"/>
      <c r="H63" s="60" t="s">
        <v>527</v>
      </c>
      <c r="I63" s="60"/>
      <c r="J63" s="60"/>
      <c r="K63" s="61"/>
      <c r="L63" s="62">
        <v>31256</v>
      </c>
      <c r="M63" s="63" t="s">
        <v>462</v>
      </c>
      <c r="N63" s="29"/>
      <c r="O63" s="29"/>
    </row>
    <row r="64" spans="1:15" ht="15.75">
      <c r="A64" s="64"/>
      <c r="B64" s="62">
        <v>45878</v>
      </c>
      <c r="C64" s="61">
        <v>125335</v>
      </c>
      <c r="D64" s="62">
        <v>14903</v>
      </c>
      <c r="E64" s="62"/>
      <c r="F64" s="62"/>
      <c r="G64" s="61"/>
      <c r="H64" s="61">
        <v>5162</v>
      </c>
      <c r="I64" s="61"/>
      <c r="J64" s="61"/>
      <c r="K64" s="62"/>
      <c r="L64" s="62"/>
      <c r="M64" s="64"/>
      <c r="N64" s="29"/>
      <c r="O64" s="29"/>
    </row>
    <row r="65" spans="1:15" ht="15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41"/>
      <c r="M65" s="29"/>
      <c r="N65" s="29"/>
      <c r="O65" s="29"/>
    </row>
    <row r="66" spans="1:15" ht="15.75">
      <c r="A66" s="32" t="s">
        <v>31</v>
      </c>
      <c r="B66" s="39" t="s">
        <v>423</v>
      </c>
      <c r="C66" s="39" t="s">
        <v>507</v>
      </c>
      <c r="D66" s="39" t="s">
        <v>425</v>
      </c>
      <c r="E66" s="39" t="s">
        <v>423</v>
      </c>
      <c r="F66" s="39"/>
      <c r="G66" s="39"/>
      <c r="H66" s="39"/>
      <c r="I66" s="39"/>
      <c r="J66" s="39" t="s">
        <v>425</v>
      </c>
      <c r="K66" s="40"/>
      <c r="L66" s="41">
        <v>22113</v>
      </c>
      <c r="M66" s="42" t="s">
        <v>426</v>
      </c>
      <c r="N66" s="29"/>
      <c r="O66" s="29"/>
    </row>
    <row r="67" spans="1:15" ht="15.75">
      <c r="A67" s="29"/>
      <c r="B67" s="41">
        <v>128584</v>
      </c>
      <c r="C67" s="40">
        <v>53525</v>
      </c>
      <c r="D67" s="40">
        <v>10489</v>
      </c>
      <c r="E67" s="41">
        <v>17810</v>
      </c>
      <c r="F67" s="41"/>
      <c r="G67" s="79"/>
      <c r="H67" s="79"/>
      <c r="I67" s="79"/>
      <c r="J67" s="79">
        <v>4446</v>
      </c>
      <c r="K67" s="41"/>
      <c r="L67" s="41"/>
      <c r="M67" s="29"/>
      <c r="N67" s="29"/>
      <c r="O67" s="29"/>
    </row>
    <row r="68" spans="1:15" ht="15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41"/>
      <c r="M68" s="29"/>
      <c r="N68" s="29"/>
      <c r="O68" s="29"/>
    </row>
    <row r="69" spans="1:15" ht="15.75">
      <c r="A69" s="67" t="s">
        <v>32</v>
      </c>
      <c r="B69" s="60" t="s">
        <v>335</v>
      </c>
      <c r="C69" s="60" t="s">
        <v>332</v>
      </c>
      <c r="D69" s="60" t="s">
        <v>332</v>
      </c>
      <c r="E69" s="60" t="s">
        <v>335</v>
      </c>
      <c r="F69" s="60" t="s">
        <v>335</v>
      </c>
      <c r="G69" s="60" t="s">
        <v>508</v>
      </c>
      <c r="H69" s="60" t="s">
        <v>171</v>
      </c>
      <c r="I69" s="60"/>
      <c r="J69" s="60" t="s">
        <v>335</v>
      </c>
      <c r="K69" s="61"/>
      <c r="L69" s="62">
        <v>15787</v>
      </c>
      <c r="M69" s="63" t="s">
        <v>337</v>
      </c>
      <c r="N69" s="29"/>
      <c r="O69" s="29"/>
    </row>
    <row r="70" spans="1:15" ht="15.75">
      <c r="A70" s="64"/>
      <c r="B70" s="62">
        <v>92336</v>
      </c>
      <c r="C70" s="61">
        <v>52499</v>
      </c>
      <c r="D70" s="61">
        <v>5509</v>
      </c>
      <c r="E70" s="62">
        <v>13215</v>
      </c>
      <c r="F70" s="62">
        <v>2594</v>
      </c>
      <c r="G70" s="61">
        <v>2473</v>
      </c>
      <c r="H70" s="61">
        <v>2723</v>
      </c>
      <c r="I70" s="61"/>
      <c r="J70" s="61">
        <v>5135</v>
      </c>
      <c r="K70" s="61"/>
      <c r="L70" s="62"/>
      <c r="M70" s="64"/>
      <c r="N70" s="29"/>
      <c r="O70" s="29"/>
    </row>
    <row r="71" spans="1:15" ht="15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41"/>
      <c r="L71" s="41"/>
      <c r="M71" s="29"/>
      <c r="N71" s="29"/>
      <c r="O71" s="29"/>
    </row>
    <row r="72" spans="1:15" ht="15.75">
      <c r="A72" s="32" t="s">
        <v>33</v>
      </c>
      <c r="B72" s="39"/>
      <c r="C72" s="39" t="s">
        <v>386</v>
      </c>
      <c r="D72" s="39" t="s">
        <v>386</v>
      </c>
      <c r="E72" s="40"/>
      <c r="F72" s="40"/>
      <c r="G72" s="40"/>
      <c r="H72" s="40"/>
      <c r="I72" s="40"/>
      <c r="J72" s="40"/>
      <c r="K72" s="40"/>
      <c r="L72" s="41">
        <v>59931</v>
      </c>
      <c r="M72" s="42" t="s">
        <v>387</v>
      </c>
      <c r="N72" s="29"/>
      <c r="O72" s="29"/>
    </row>
    <row r="73" spans="1:15" ht="15.75">
      <c r="A73" s="29"/>
      <c r="B73" s="41"/>
      <c r="C73" s="40">
        <v>110042</v>
      </c>
      <c r="D73" s="41">
        <v>14640</v>
      </c>
      <c r="E73" s="41"/>
      <c r="F73" s="41"/>
      <c r="G73" s="40"/>
      <c r="H73" s="40"/>
      <c r="I73" s="40"/>
      <c r="J73" s="40"/>
      <c r="K73" s="40"/>
      <c r="L73" s="41"/>
      <c r="M73" s="29"/>
      <c r="N73" s="29"/>
      <c r="O73" s="29"/>
    </row>
    <row r="74" spans="1:15" ht="15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41"/>
      <c r="L74" s="41"/>
      <c r="M74" s="29"/>
      <c r="N74" s="29"/>
      <c r="O74" s="29"/>
    </row>
    <row r="75" spans="1:15" ht="15.75">
      <c r="A75" s="67" t="s">
        <v>34</v>
      </c>
      <c r="B75" s="60"/>
      <c r="C75" s="60" t="s">
        <v>465</v>
      </c>
      <c r="D75" s="60" t="s">
        <v>466</v>
      </c>
      <c r="E75" s="61"/>
      <c r="F75" s="65" t="s">
        <v>22</v>
      </c>
      <c r="G75" s="60" t="s">
        <v>509</v>
      </c>
      <c r="H75" s="60" t="s">
        <v>528</v>
      </c>
      <c r="I75" s="60"/>
      <c r="J75" s="60"/>
      <c r="K75" s="61"/>
      <c r="L75" s="62">
        <v>49855</v>
      </c>
      <c r="M75" s="63" t="s">
        <v>467</v>
      </c>
      <c r="N75" s="29"/>
      <c r="O75" s="29"/>
    </row>
    <row r="76" spans="1:15" ht="15.75">
      <c r="A76" s="64"/>
      <c r="B76" s="62"/>
      <c r="C76" s="61">
        <v>108017</v>
      </c>
      <c r="D76" s="61">
        <v>32991</v>
      </c>
      <c r="E76" s="62"/>
      <c r="F76" s="62"/>
      <c r="G76" s="65">
        <v>5109</v>
      </c>
      <c r="H76" s="65">
        <v>6660</v>
      </c>
      <c r="I76" s="65"/>
      <c r="J76" s="65"/>
      <c r="K76" s="62"/>
      <c r="L76" s="62"/>
      <c r="M76" s="64"/>
      <c r="N76" s="29"/>
      <c r="O76" s="29"/>
    </row>
    <row r="77" spans="1:15" ht="15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41"/>
      <c r="M77" s="29"/>
      <c r="N77" s="29"/>
      <c r="O77" s="29"/>
    </row>
    <row r="78" spans="1:15" ht="15.75">
      <c r="A78" s="32" t="s">
        <v>35</v>
      </c>
      <c r="B78" s="40" t="s">
        <v>510</v>
      </c>
      <c r="C78" s="39" t="s">
        <v>429</v>
      </c>
      <c r="D78" s="39" t="s">
        <v>429</v>
      </c>
      <c r="E78" s="39" t="s">
        <v>430</v>
      </c>
      <c r="F78" s="40"/>
      <c r="G78" s="40"/>
      <c r="H78" s="40"/>
      <c r="I78" s="40"/>
      <c r="J78" s="40" t="s">
        <v>529</v>
      </c>
      <c r="K78" s="40"/>
      <c r="L78" s="41">
        <v>17129</v>
      </c>
      <c r="M78" s="42" t="s">
        <v>431</v>
      </c>
      <c r="N78" s="29"/>
      <c r="O78" s="29"/>
    </row>
    <row r="79" spans="1:15" ht="15.75">
      <c r="A79" s="29"/>
      <c r="B79" s="41">
        <v>53290</v>
      </c>
      <c r="C79" s="40">
        <v>113914</v>
      </c>
      <c r="D79" s="40">
        <v>11794</v>
      </c>
      <c r="E79" s="41">
        <v>18902</v>
      </c>
      <c r="F79" s="41"/>
      <c r="G79" s="41"/>
      <c r="H79" s="41"/>
      <c r="I79" s="41"/>
      <c r="J79" s="41">
        <v>2131</v>
      </c>
      <c r="K79" s="40"/>
      <c r="L79" s="41"/>
      <c r="M79" s="29"/>
      <c r="N79" s="29"/>
      <c r="O79" s="29"/>
    </row>
    <row r="80" spans="1:15" ht="15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41"/>
      <c r="M80" s="29"/>
      <c r="N80" s="29"/>
      <c r="O80" s="29"/>
    </row>
    <row r="81" spans="1:15" ht="15.75">
      <c r="A81" s="67" t="s">
        <v>36</v>
      </c>
      <c r="B81" s="60" t="s">
        <v>511</v>
      </c>
      <c r="C81" s="60" t="s">
        <v>304</v>
      </c>
      <c r="D81" s="60" t="s">
        <v>304</v>
      </c>
      <c r="E81" s="61" t="s">
        <v>304</v>
      </c>
      <c r="F81" s="60"/>
      <c r="G81" s="60" t="s">
        <v>512</v>
      </c>
      <c r="H81" s="60" t="s">
        <v>530</v>
      </c>
      <c r="I81" s="60"/>
      <c r="J81" s="60"/>
      <c r="K81" s="61"/>
      <c r="L81" s="62">
        <v>30535</v>
      </c>
      <c r="M81" s="63" t="s">
        <v>433</v>
      </c>
      <c r="N81" s="29"/>
      <c r="O81" s="29"/>
    </row>
    <row r="82" spans="1:15" ht="15.75">
      <c r="A82" s="64"/>
      <c r="B82" s="62">
        <v>41140</v>
      </c>
      <c r="C82" s="61">
        <v>105807</v>
      </c>
      <c r="D82" s="61">
        <v>10937</v>
      </c>
      <c r="E82" s="62">
        <v>18345</v>
      </c>
      <c r="F82" s="62"/>
      <c r="G82" s="61">
        <v>4084</v>
      </c>
      <c r="H82" s="61">
        <v>3146</v>
      </c>
      <c r="I82" s="61"/>
      <c r="J82" s="61"/>
      <c r="K82" s="61"/>
      <c r="L82" s="62"/>
      <c r="M82" s="64"/>
      <c r="N82" s="29"/>
      <c r="O82" s="29"/>
    </row>
    <row r="83" spans="1:15" ht="15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41"/>
      <c r="L83" s="41"/>
      <c r="M83" s="29"/>
      <c r="N83" s="29"/>
      <c r="O83" s="29"/>
    </row>
    <row r="84" spans="1:15" ht="15.75">
      <c r="A84" s="32" t="s">
        <v>37</v>
      </c>
      <c r="B84" s="39" t="s">
        <v>513</v>
      </c>
      <c r="C84" s="39" t="s">
        <v>514</v>
      </c>
      <c r="D84" s="39" t="s">
        <v>514</v>
      </c>
      <c r="E84" s="40"/>
      <c r="F84" s="39"/>
      <c r="G84" s="39" t="s">
        <v>515</v>
      </c>
      <c r="H84" s="39" t="s">
        <v>531</v>
      </c>
      <c r="I84" s="39"/>
      <c r="J84" s="39" t="s">
        <v>513</v>
      </c>
      <c r="K84" s="39"/>
      <c r="L84" s="41">
        <v>25964</v>
      </c>
      <c r="M84" s="42" t="s">
        <v>470</v>
      </c>
      <c r="N84" s="29"/>
      <c r="O84" s="29"/>
    </row>
    <row r="85" spans="1:15" ht="15.75">
      <c r="A85" s="32"/>
      <c r="B85" s="41">
        <v>45060</v>
      </c>
      <c r="C85" s="40">
        <v>105946</v>
      </c>
      <c r="D85" s="40">
        <v>14171</v>
      </c>
      <c r="E85" s="41"/>
      <c r="F85" s="41"/>
      <c r="G85" s="40">
        <v>3586</v>
      </c>
      <c r="H85" s="40">
        <v>2405</v>
      </c>
      <c r="I85" s="40"/>
      <c r="J85" s="40">
        <v>2751</v>
      </c>
      <c r="K85" s="40"/>
      <c r="L85" s="41"/>
      <c r="M85" s="38"/>
      <c r="N85" s="29"/>
      <c r="O85" s="29"/>
    </row>
    <row r="86" spans="1:15" ht="15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41"/>
      <c r="M86" s="29"/>
      <c r="N86" s="29"/>
      <c r="O86" s="29"/>
    </row>
    <row r="87" spans="1:15" ht="15.75">
      <c r="A87" s="67" t="s">
        <v>347</v>
      </c>
      <c r="B87" s="60" t="s">
        <v>348</v>
      </c>
      <c r="C87" s="61" t="s">
        <v>516</v>
      </c>
      <c r="D87" s="61" t="s">
        <v>516</v>
      </c>
      <c r="E87" s="61" t="s">
        <v>516</v>
      </c>
      <c r="F87" s="60"/>
      <c r="G87" s="60"/>
      <c r="H87" s="60"/>
      <c r="I87" s="60"/>
      <c r="J87" s="60" t="s">
        <v>50</v>
      </c>
      <c r="K87" s="61"/>
      <c r="L87" s="62">
        <v>22104</v>
      </c>
      <c r="M87" s="63" t="s">
        <v>38</v>
      </c>
      <c r="N87" s="29"/>
      <c r="O87" s="29"/>
    </row>
    <row r="88" spans="1:15" ht="15.75">
      <c r="A88" s="64"/>
      <c r="B88" s="61">
        <v>94209</v>
      </c>
      <c r="C88" s="62">
        <v>46125</v>
      </c>
      <c r="D88" s="62">
        <v>5426</v>
      </c>
      <c r="E88" s="62">
        <v>7996</v>
      </c>
      <c r="F88" s="62"/>
      <c r="G88" s="62"/>
      <c r="H88" s="62"/>
      <c r="I88" s="62"/>
      <c r="J88" s="62">
        <v>4848</v>
      </c>
      <c r="K88" s="62"/>
      <c r="L88" s="62"/>
      <c r="M88" s="64"/>
      <c r="N88" s="29"/>
      <c r="O88" s="29"/>
    </row>
    <row r="89" spans="1:15" ht="15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41"/>
      <c r="M89" s="29"/>
      <c r="N89" s="29"/>
      <c r="O89" s="29"/>
    </row>
    <row r="90" spans="1:15" ht="15.75">
      <c r="A90" s="32" t="s">
        <v>350</v>
      </c>
      <c r="B90" s="39" t="s">
        <v>509</v>
      </c>
      <c r="C90" s="39" t="s">
        <v>517</v>
      </c>
      <c r="D90" s="39" t="s">
        <v>517</v>
      </c>
      <c r="E90" s="40"/>
      <c r="F90" s="39"/>
      <c r="G90" s="39" t="s">
        <v>152</v>
      </c>
      <c r="H90" s="39" t="s">
        <v>532</v>
      </c>
      <c r="I90" s="39"/>
      <c r="J90" s="39"/>
      <c r="K90" s="40"/>
      <c r="L90" s="41">
        <v>33162</v>
      </c>
      <c r="M90" s="42" t="s">
        <v>518</v>
      </c>
      <c r="N90" s="29"/>
      <c r="O90" s="29"/>
    </row>
    <row r="91" spans="1:15" ht="15.75">
      <c r="A91" s="29"/>
      <c r="B91" s="40">
        <v>37128</v>
      </c>
      <c r="C91" s="40">
        <v>116245</v>
      </c>
      <c r="D91" s="40">
        <v>11412</v>
      </c>
      <c r="E91" s="41"/>
      <c r="F91" s="40"/>
      <c r="G91" s="40">
        <v>5836</v>
      </c>
      <c r="H91" s="40">
        <v>4010</v>
      </c>
      <c r="I91" s="40"/>
      <c r="J91" s="40"/>
      <c r="K91" s="40"/>
      <c r="L91" s="41"/>
      <c r="M91" s="29"/>
      <c r="N91" s="29"/>
      <c r="O91" s="29"/>
    </row>
    <row r="92" spans="1:15" ht="15.75">
      <c r="A92" s="53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53"/>
      <c r="N92" s="29"/>
      <c r="O92" s="29"/>
    </row>
    <row r="93" spans="1:15" ht="15.75">
      <c r="A93" s="96" t="s">
        <v>475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29"/>
      <c r="N93" s="29"/>
      <c r="O93" s="29"/>
    </row>
    <row r="94" spans="1:15" ht="15.75">
      <c r="A94" s="2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29"/>
      <c r="N94" s="29"/>
      <c r="O94" s="29"/>
    </row>
    <row r="95" spans="1:15" ht="15.75">
      <c r="A95" s="2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29"/>
      <c r="N95" s="29"/>
      <c r="O95" s="29"/>
    </row>
    <row r="96" spans="1:15" ht="15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</sheetData>
  <sheetProtection/>
  <hyperlinks>
    <hyperlink ref="A93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2019-07-25T14:28:43Z</cp:lastPrinted>
  <dcterms:created xsi:type="dcterms:W3CDTF">2004-03-09T16:57:04Z</dcterms:created>
  <dcterms:modified xsi:type="dcterms:W3CDTF">2022-03-01T13:51:12Z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